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neysigni/Documents/3 Dharma PT/Pengajaran/Materi Kuliah/Sistem POTPUT/Pertemuan 1_Pengantar &amp; Konsep PPh 21/"/>
    </mc:Choice>
  </mc:AlternateContent>
  <bookViews>
    <workbookView xWindow="0" yWindow="0" windowWidth="27320" windowHeight="15360" tabRatio="722" firstSheet="2" activeTab="5"/>
  </bookViews>
  <sheets>
    <sheet name="PPh 21 atas Upah PTT" sheetId="1" r:id="rId1"/>
    <sheet name="Rekap PPh 21 PTT" sheetId="3" r:id="rId2"/>
    <sheet name="PPh 21 BP &amp; Pesangon" sheetId="4" r:id="rId3"/>
    <sheet name="Sales BP" sheetId="5" r:id="rId4"/>
    <sheet name="PPh 21 BP, Pesangon, PPh 26" sheetId="6" r:id="rId5"/>
    <sheet name="Pembayaran Bulanan" sheetId="7" r:id="rId6"/>
  </sheets>
  <externalReferences>
    <externalReference r:id="rId7"/>
  </externalReferences>
  <definedNames>
    <definedName name="_xlnm.Print_Area" localSheetId="5">'Pembayaran Bulanan'!$A$1:$K$23</definedName>
    <definedName name="_xlnm.Print_Area" localSheetId="0">'PPh 21 atas Upah PTT'!$A$1:$F$36</definedName>
    <definedName name="_xlnm.Print_Area" localSheetId="2">'PPh 21 BP &amp; Pesangon'!$A$1:$H$29</definedName>
    <definedName name="_xlnm.Print_Area" localSheetId="4">'PPh 21 BP, Pesangon, PPh 26'!$A$1:$K$61</definedName>
    <definedName name="_xlnm.Print_Area" localSheetId="1">'Rekap PPh 21 PTT'!$A$1:$M$21</definedName>
    <definedName name="_xlnm.Print_Area" localSheetId="3">'Sales BP'!$A$1:$I$21</definedName>
    <definedName name="_xlnm.Print_Titles" localSheetId="5">'Pembayaran Bulanan'!$A:$C</definedName>
    <definedName name="_xlnm.Print_Titles" localSheetId="0">'PPh 21 atas Upah PTT'!$A:$C</definedName>
    <definedName name="_xlnm.Print_Titles" localSheetId="2">'PPh 21 BP &amp; Pesangon'!$A:$C</definedName>
    <definedName name="_xlnm.Print_Titles" localSheetId="4">'PPh 21 BP, Pesangon, PPh 26'!$A:$D</definedName>
    <definedName name="_xlnm.Print_Titles" localSheetId="1">'Rekap PPh 21 PTT'!$A:$C</definedName>
    <definedName name="_xlnm.Print_Titles" localSheetId="3">'Sales BP'!$A:$D</definedName>
  </definedNames>
  <calcPr calcId="150001" calcMode="autoNoTable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4" l="1"/>
  <c r="D21" i="4"/>
  <c r="B10" i="7"/>
  <c r="F21" i="1"/>
  <c r="F23" i="1"/>
  <c r="F24" i="1"/>
  <c r="F25" i="1"/>
  <c r="F32" i="1"/>
  <c r="F35" i="1"/>
  <c r="I9" i="3"/>
  <c r="D26" i="3"/>
  <c r="D27" i="3"/>
  <c r="D28" i="3"/>
  <c r="D29" i="3"/>
  <c r="D30" i="3"/>
  <c r="D31" i="3"/>
  <c r="D32" i="3"/>
  <c r="K9" i="3"/>
  <c r="M9" i="3"/>
  <c r="C10" i="7"/>
  <c r="C10" i="5"/>
  <c r="D10" i="5"/>
  <c r="E10" i="5"/>
  <c r="G10" i="5"/>
  <c r="I10" i="5"/>
  <c r="I30" i="6"/>
  <c r="K30" i="6"/>
  <c r="D10" i="7"/>
  <c r="G11" i="6"/>
  <c r="E10" i="7"/>
  <c r="F10" i="7"/>
  <c r="G10" i="7"/>
  <c r="B21" i="7"/>
  <c r="B20" i="7"/>
  <c r="B19" i="7"/>
  <c r="B18" i="7"/>
  <c r="B17" i="7"/>
  <c r="B16" i="7"/>
  <c r="B15" i="7"/>
  <c r="B14" i="7"/>
  <c r="B13" i="7"/>
  <c r="B12" i="7"/>
  <c r="B11" i="7"/>
  <c r="D33" i="1"/>
  <c r="D9" i="3"/>
  <c r="D10" i="3"/>
  <c r="D11" i="3"/>
  <c r="D12" i="3"/>
  <c r="D13" i="3"/>
  <c r="D14" i="3"/>
  <c r="D15" i="3"/>
  <c r="D16" i="3"/>
  <c r="D17" i="3"/>
  <c r="D18" i="3"/>
  <c r="D19" i="3"/>
  <c r="D20" i="3"/>
  <c r="K10" i="3"/>
  <c r="K11" i="3"/>
  <c r="K12" i="3"/>
  <c r="K13" i="3"/>
  <c r="K14" i="3"/>
  <c r="K15" i="3"/>
  <c r="K16" i="3"/>
  <c r="K17" i="3"/>
  <c r="K18" i="3"/>
  <c r="K19" i="3"/>
  <c r="K20" i="3"/>
  <c r="I10" i="3"/>
  <c r="I11" i="3"/>
  <c r="I12" i="3"/>
  <c r="I13" i="3"/>
  <c r="I14" i="3"/>
  <c r="I15" i="3"/>
  <c r="I16" i="3"/>
  <c r="I17" i="3"/>
  <c r="I18" i="3"/>
  <c r="I19" i="3"/>
  <c r="I20" i="3"/>
  <c r="F33" i="1"/>
  <c r="H9" i="3"/>
  <c r="H10" i="3"/>
  <c r="H11" i="3"/>
  <c r="H12" i="3"/>
  <c r="H13" i="3"/>
  <c r="H14" i="3"/>
  <c r="H15" i="3"/>
  <c r="H16" i="3"/>
  <c r="H17" i="3"/>
  <c r="H18" i="3"/>
  <c r="H19" i="3"/>
  <c r="H20" i="3"/>
  <c r="J10" i="3"/>
  <c r="J11" i="3"/>
  <c r="J12" i="3"/>
  <c r="J13" i="3"/>
  <c r="J14" i="3"/>
  <c r="J15" i="3"/>
  <c r="J16" i="3"/>
  <c r="J17" i="3"/>
  <c r="J18" i="3"/>
  <c r="J19" i="3"/>
  <c r="J20" i="3"/>
  <c r="J9" i="3"/>
  <c r="D11" i="5"/>
  <c r="D12" i="5"/>
  <c r="D13" i="5"/>
  <c r="D14" i="5"/>
  <c r="D15" i="5"/>
  <c r="D16" i="5"/>
  <c r="D17" i="5"/>
  <c r="D18" i="5"/>
  <c r="D19" i="5"/>
  <c r="D20" i="5"/>
  <c r="D21" i="5"/>
  <c r="F27" i="1"/>
  <c r="F19" i="1"/>
  <c r="C11" i="5"/>
  <c r="E11" i="5"/>
  <c r="G11" i="5"/>
  <c r="I11" i="5"/>
  <c r="I31" i="6"/>
  <c r="C12" i="5"/>
  <c r="G12" i="5"/>
  <c r="I12" i="5"/>
  <c r="I32" i="6"/>
  <c r="C13" i="5"/>
  <c r="G13" i="5"/>
  <c r="I13" i="5"/>
  <c r="I33" i="6"/>
  <c r="C14" i="5"/>
  <c r="G14" i="5"/>
  <c r="I14" i="5"/>
  <c r="I34" i="6"/>
  <c r="C15" i="5"/>
  <c r="G15" i="5"/>
  <c r="I15" i="5"/>
  <c r="I35" i="6"/>
  <c r="G16" i="5"/>
  <c r="I16" i="5"/>
  <c r="I36" i="6"/>
  <c r="G17" i="5"/>
  <c r="I17" i="5"/>
  <c r="I37" i="6"/>
  <c r="G18" i="5"/>
  <c r="I18" i="5"/>
  <c r="I38" i="6"/>
  <c r="C19" i="5"/>
  <c r="E19" i="5"/>
  <c r="G19" i="5"/>
  <c r="I19" i="5"/>
  <c r="I39" i="6"/>
  <c r="C20" i="5"/>
  <c r="E20" i="5"/>
  <c r="G20" i="5"/>
  <c r="I20" i="5"/>
  <c r="I40" i="6"/>
  <c r="G21" i="5"/>
  <c r="I21" i="5"/>
  <c r="I41" i="6"/>
  <c r="C21" i="5"/>
  <c r="C16" i="5"/>
  <c r="C17" i="5"/>
  <c r="C18" i="5"/>
  <c r="H27" i="4"/>
  <c r="C58" i="6"/>
  <c r="E58" i="6"/>
  <c r="B58" i="6"/>
  <c r="D58" i="6"/>
  <c r="H22" i="7"/>
  <c r="F11" i="7"/>
  <c r="F12" i="7"/>
  <c r="F13" i="7"/>
  <c r="F14" i="7"/>
  <c r="F15" i="7"/>
  <c r="F16" i="7"/>
  <c r="F17" i="7"/>
  <c r="F18" i="7"/>
  <c r="F19" i="7"/>
  <c r="F21" i="7"/>
  <c r="J31" i="6"/>
  <c r="K31" i="6"/>
  <c r="D11" i="7"/>
  <c r="J32" i="6"/>
  <c r="K32" i="6"/>
  <c r="D12" i="7"/>
  <c r="J33" i="6"/>
  <c r="K33" i="6"/>
  <c r="D13" i="7"/>
  <c r="J34" i="6"/>
  <c r="K34" i="6"/>
  <c r="D14" i="7"/>
  <c r="J35" i="6"/>
  <c r="K35" i="6"/>
  <c r="D15" i="7"/>
  <c r="J36" i="6"/>
  <c r="K36" i="6"/>
  <c r="D16" i="7"/>
  <c r="J37" i="6"/>
  <c r="K37" i="6"/>
  <c r="D17" i="7"/>
  <c r="J38" i="6"/>
  <c r="K38" i="6"/>
  <c r="D18" i="7"/>
  <c r="J39" i="6"/>
  <c r="K39" i="6"/>
  <c r="D19" i="7"/>
  <c r="J41" i="6"/>
  <c r="J30" i="6"/>
  <c r="F12" i="6"/>
  <c r="G12" i="6"/>
  <c r="E11" i="7"/>
  <c r="F13" i="6"/>
  <c r="G13" i="6"/>
  <c r="E12" i="7"/>
  <c r="F14" i="6"/>
  <c r="G14" i="6"/>
  <c r="E13" i="7"/>
  <c r="F15" i="6"/>
  <c r="G15" i="6"/>
  <c r="E14" i="7"/>
  <c r="F16" i="6"/>
  <c r="G16" i="6"/>
  <c r="E15" i="7"/>
  <c r="F17" i="6"/>
  <c r="G17" i="6"/>
  <c r="E16" i="7"/>
  <c r="F18" i="6"/>
  <c r="G18" i="6"/>
  <c r="E17" i="7"/>
  <c r="F19" i="6"/>
  <c r="G19" i="6"/>
  <c r="E18" i="7"/>
  <c r="F22" i="6"/>
  <c r="G22" i="6"/>
  <c r="E21" i="7"/>
  <c r="F11" i="6"/>
  <c r="B22" i="7"/>
  <c r="H42" i="6"/>
  <c r="B60" i="6"/>
  <c r="H12" i="4"/>
  <c r="H13" i="4"/>
  <c r="G40" i="6"/>
  <c r="G42" i="6"/>
  <c r="F40" i="6"/>
  <c r="F42" i="6"/>
  <c r="H22" i="4"/>
  <c r="E40" i="6"/>
  <c r="E42" i="6"/>
  <c r="D40" i="6"/>
  <c r="D42" i="6"/>
  <c r="H17" i="4"/>
  <c r="C40" i="6"/>
  <c r="B40" i="6"/>
  <c r="D20" i="4"/>
  <c r="E21" i="6"/>
  <c r="G21" i="6"/>
  <c r="E20" i="7"/>
  <c r="D21" i="6"/>
  <c r="D13" i="4"/>
  <c r="D14" i="4"/>
  <c r="C20" i="6"/>
  <c r="B20" i="6"/>
  <c r="F10" i="5"/>
  <c r="F11" i="5"/>
  <c r="F12" i="5"/>
  <c r="F13" i="5"/>
  <c r="F14" i="5"/>
  <c r="F15" i="5"/>
  <c r="F16" i="5"/>
  <c r="F17" i="5"/>
  <c r="F18" i="5"/>
  <c r="F19" i="5"/>
  <c r="F20" i="5"/>
  <c r="F21" i="5"/>
  <c r="I42" i="6"/>
  <c r="K41" i="6"/>
  <c r="D21" i="7"/>
  <c r="M20" i="3"/>
  <c r="C21" i="7"/>
  <c r="G21" i="7"/>
  <c r="I21" i="7"/>
  <c r="B42" i="6"/>
  <c r="J40" i="6"/>
  <c r="J42" i="6"/>
  <c r="C42" i="6"/>
  <c r="K40" i="6"/>
  <c r="C60" i="6"/>
  <c r="F20" i="7"/>
  <c r="F22" i="7"/>
  <c r="G20" i="6"/>
  <c r="D23" i="6"/>
  <c r="F21" i="6"/>
  <c r="B23" i="6"/>
  <c r="F20" i="6"/>
  <c r="E23" i="6"/>
  <c r="C23" i="6"/>
  <c r="M10" i="3"/>
  <c r="C11" i="7"/>
  <c r="G11" i="7"/>
  <c r="I11" i="7"/>
  <c r="M11" i="3"/>
  <c r="C12" i="7"/>
  <c r="G12" i="7"/>
  <c r="I12" i="7"/>
  <c r="M12" i="3"/>
  <c r="C13" i="7"/>
  <c r="G13" i="7"/>
  <c r="I13" i="7"/>
  <c r="M13" i="3"/>
  <c r="C14" i="7"/>
  <c r="G14" i="7"/>
  <c r="I14" i="7"/>
  <c r="M14" i="3"/>
  <c r="C15" i="7"/>
  <c r="G15" i="7"/>
  <c r="I15" i="7"/>
  <c r="M15" i="3"/>
  <c r="C16" i="7"/>
  <c r="G16" i="7"/>
  <c r="I16" i="7"/>
  <c r="M16" i="3"/>
  <c r="C17" i="7"/>
  <c r="G17" i="7"/>
  <c r="I17" i="7"/>
  <c r="M17" i="3"/>
  <c r="C18" i="7"/>
  <c r="G18" i="7"/>
  <c r="I18" i="7"/>
  <c r="M18" i="3"/>
  <c r="C19" i="7"/>
  <c r="L10" i="3"/>
  <c r="L11" i="3"/>
  <c r="L12" i="3"/>
  <c r="L13" i="3"/>
  <c r="L14" i="3"/>
  <c r="L15" i="3"/>
  <c r="L16" i="3"/>
  <c r="L17" i="3"/>
  <c r="L18" i="3"/>
  <c r="L20" i="3"/>
  <c r="J21" i="3"/>
  <c r="K21" i="3"/>
  <c r="E60" i="6"/>
  <c r="D60" i="6"/>
  <c r="F23" i="6"/>
  <c r="G23" i="6"/>
  <c r="E19" i="7"/>
  <c r="D20" i="7"/>
  <c r="K42" i="6"/>
  <c r="E21" i="3"/>
  <c r="G19" i="7"/>
  <c r="E22" i="7"/>
  <c r="D22" i="7"/>
  <c r="I19" i="7"/>
  <c r="D35" i="1"/>
  <c r="E33" i="1"/>
  <c r="F19" i="3"/>
  <c r="H21" i="3"/>
  <c r="F29" i="1"/>
  <c r="I10" i="7"/>
  <c r="I21" i="3"/>
  <c r="F21" i="3"/>
  <c r="L19" i="3"/>
  <c r="L9" i="3"/>
  <c r="D21" i="3"/>
  <c r="F12" i="1"/>
  <c r="E12" i="1"/>
  <c r="E13" i="1"/>
  <c r="E14" i="1"/>
  <c r="E35" i="1"/>
  <c r="G19" i="3"/>
  <c r="M19" i="3"/>
  <c r="G21" i="3"/>
  <c r="L21" i="3"/>
  <c r="C20" i="7"/>
  <c r="M21" i="3"/>
  <c r="C22" i="7"/>
  <c r="G20" i="7"/>
  <c r="I20" i="7"/>
  <c r="I22" i="7"/>
  <c r="G22" i="7"/>
</calcChain>
</file>

<file path=xl/sharedStrings.xml><?xml version="1.0" encoding="utf-8"?>
<sst xmlns="http://schemas.openxmlformats.org/spreadsheetml/2006/main" count="254" uniqueCount="118">
  <si>
    <t>Studi Kasus PPh Pasal 21</t>
  </si>
  <si>
    <t>PT Sabila Trading</t>
  </si>
  <si>
    <t>No.</t>
  </si>
  <si>
    <t>PERHITUNGAN PPh PS.21 ATAS UPAH PEGAWAI TIDAK TETAP</t>
  </si>
  <si>
    <t>Uraian</t>
  </si>
  <si>
    <t>Karso</t>
  </si>
  <si>
    <t>(L) TK/0</t>
  </si>
  <si>
    <t>Kartono</t>
  </si>
  <si>
    <t>Sutoyo</t>
  </si>
  <si>
    <t>A.</t>
  </si>
  <si>
    <t>Upah sehari</t>
  </si>
  <si>
    <t>PPh Pasal 21 sehari (5%-tarif normal)</t>
  </si>
  <si>
    <t>PPh Pasal 21 sehari (tarif non NPWP) 120%</t>
  </si>
  <si>
    <t>B</t>
  </si>
  <si>
    <t>Penghasilan Sebulan</t>
  </si>
  <si>
    <t>-</t>
  </si>
  <si>
    <t>Batas Upah Harian tidak kena pajak</t>
  </si>
  <si>
    <t>NIHIL</t>
  </si>
  <si>
    <t>Penghasilan Sehari</t>
  </si>
  <si>
    <t>PKP Sehari</t>
  </si>
  <si>
    <t>C</t>
  </si>
  <si>
    <t>PPh 21 harus dipotong per hari</t>
  </si>
  <si>
    <t>Penghasilan sebulan</t>
  </si>
  <si>
    <t>D</t>
  </si>
  <si>
    <t>PPh dipotong selama sebulan</t>
  </si>
  <si>
    <t>Bulan</t>
  </si>
  <si>
    <t>Jumlah Ph Bruto</t>
  </si>
  <si>
    <t>PPh 21 Dipotong</t>
  </si>
  <si>
    <t>Ph Bruto</t>
  </si>
  <si>
    <t>PPh Dipotong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</si>
  <si>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</si>
  <si>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</si>
  <si>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</si>
  <si>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</si>
  <si>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</si>
  <si>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</si>
  <si>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</si>
  <si>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</si>
  <si>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</si>
  <si>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</si>
  <si>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</si>
  <si>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PPH 21 PEGAWAI TIDAK TETAP</t>
  </si>
  <si>
    <t>Martolo</t>
  </si>
  <si>
    <t xml:space="preserve">Januari </t>
  </si>
  <si>
    <t>PERHITUNGAN PPh PASAL 21 BAGI NON PEGAWAI DAN PESANGON</t>
  </si>
  <si>
    <t>PESANGON</t>
  </si>
  <si>
    <t>Iwal - Pesangon</t>
  </si>
  <si>
    <t>Penghasilan Bruto</t>
  </si>
  <si>
    <t>Dikecualikan dari pemotongan</t>
  </si>
  <si>
    <t>DPP</t>
  </si>
  <si>
    <t>PPh Terutang</t>
  </si>
  <si>
    <t>Catatatn</t>
  </si>
  <si>
    <t>Referensi Peraturan : PMK No.16/PMK.03/2010</t>
  </si>
  <si>
    <t>B.</t>
  </si>
  <si>
    <t>BUKAN PEGAWAI</t>
  </si>
  <si>
    <t xml:space="preserve">Sulistiowati - Notaris </t>
  </si>
  <si>
    <t>PPh terutang</t>
  </si>
  <si>
    <t>Usni - Komisaris</t>
  </si>
  <si>
    <t>PPh Pasal 26</t>
  </si>
  <si>
    <t>Mr David - Konsultan Asing</t>
  </si>
  <si>
    <t>PERHITUNGAN PPh PASAL 21 BAGI NON SALES NON PEGAWAI</t>
  </si>
  <si>
    <t xml:space="preserve">Bulan </t>
  </si>
  <si>
    <t>PKP</t>
  </si>
  <si>
    <t>PKP Kumulatif</t>
  </si>
  <si>
    <t>PPh</t>
  </si>
  <si>
    <t>tarif</t>
  </si>
  <si>
    <t>Rp</t>
  </si>
  <si>
    <t>Januari</t>
  </si>
  <si>
    <t>PTKP Sebulan (TK/0)</t>
  </si>
  <si>
    <t>JUMLAH PPH 21 DIPOTONG BAGI NON PEGAWAI, PESANGON, DAN PPH 26</t>
  </si>
  <si>
    <t>IWAL</t>
  </si>
  <si>
    <t>ROBERT</t>
  </si>
  <si>
    <t>USNI</t>
  </si>
  <si>
    <t>ARSA</t>
  </si>
  <si>
    <t>SULISTIOWATI</t>
  </si>
  <si>
    <t>ARCA</t>
  </si>
  <si>
    <t>JUMLAH PPH</t>
  </si>
  <si>
    <t>PPH 26</t>
  </si>
  <si>
    <t>JUMLAH PH BRUTO</t>
  </si>
  <si>
    <t>PH Bruto</t>
  </si>
  <si>
    <t>Mr.David</t>
  </si>
  <si>
    <t>Pegawai Tetap</t>
  </si>
  <si>
    <t>Pegawai Tidak Tetap</t>
  </si>
  <si>
    <t>Bukan Pegawai</t>
  </si>
  <si>
    <t>Pesangon</t>
  </si>
  <si>
    <t>Final</t>
  </si>
  <si>
    <t>PPh 26</t>
  </si>
  <si>
    <t>Jumlah PPh dipotong</t>
  </si>
  <si>
    <t>Kompensasi/Krg Setor</t>
  </si>
  <si>
    <t>Jumlah yang Disetor</t>
  </si>
  <si>
    <t>Tgl SSP</t>
  </si>
  <si>
    <t>Keterangan</t>
  </si>
  <si>
    <t>JUMLAH</t>
  </si>
  <si>
    <t>Jumlah</t>
  </si>
  <si>
    <t>Ph Bruto 50%</t>
  </si>
  <si>
    <t>Ph Sehari</t>
  </si>
  <si>
    <t>Ph Sebulan</t>
  </si>
  <si>
    <t xml:space="preserve">Ph Setahun </t>
  </si>
  <si>
    <t>PTKP</t>
  </si>
  <si>
    <t>PPh Setahun</t>
  </si>
  <si>
    <t>tarif normal</t>
  </si>
  <si>
    <t>tarif 20% lbh tinggi</t>
  </si>
  <si>
    <t>PPh sebulan</t>
  </si>
  <si>
    <t>PPh Martolo (upah dibayar bulanan)</t>
  </si>
  <si>
    <t>Tahun Pajak 2016</t>
  </si>
  <si>
    <t>Upah sehari (dibawah)/ diatas Rp 450.000</t>
  </si>
  <si>
    <t>Jumlah Upah Karso selama sebulan &lt; Rp 4.500.000</t>
  </si>
  <si>
    <t>Jumlah Upah Kartono selama sebulan &lt; Rp 4.500.000</t>
  </si>
  <si>
    <t>Jumlah Upah Sutoyo pada hari ke 18 &gt; Rp 4.500.000</t>
  </si>
  <si>
    <t>PTKP Sehari (54.000.000/360)</t>
  </si>
  <si>
    <t>PPh sudah dipotong s.d hari ke 17</t>
  </si>
  <si>
    <t>PPh dipotong di hari ke 18</t>
  </si>
  <si>
    <t>PPh 21 harus dipotong 18 hari ( 6.600 x 18)</t>
  </si>
  <si>
    <t>Pada hari ke 19 s.d 20</t>
  </si>
  <si>
    <t>Sistem Pemotongan dan Pemungutan PPh</t>
  </si>
  <si>
    <t>REKAPITULASI PEMBAYARAN PPH 21 BULANAN</t>
  </si>
  <si>
    <t>Robert - Pesangon mantan pegawai (Keluar tahun 2006)</t>
  </si>
  <si>
    <t>PESERTA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</si>
</sst>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1" applyNumberFormat="1" applyFont="1" applyBorder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3" xfId="1" applyNumberFormat="1" applyFont="1" applyBorder="1"/>
    <xf numFmtId="0" fontId="0" fillId="0" borderId="3" xfId="0" applyBorder="1"/>
    <xf numFmtId="164" fontId="0" fillId="0" borderId="3" xfId="0" applyNumberFormat="1" applyBorder="1"/>
    <xf numFmtId="0" fontId="0" fillId="3" borderId="0" xfId="0" applyFill="1"/>
    <xf numFmtId="0" fontId="0" fillId="0" borderId="1" xfId="0" applyBorder="1"/>
    <xf numFmtId="164" fontId="0" fillId="0" borderId="1" xfId="1" applyNumberFormat="1" applyFont="1" applyBorder="1"/>
    <xf numFmtId="0" fontId="5" fillId="0" borderId="0" xfId="0" applyFont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0" xfId="1" applyNumberFormat="1" applyFont="1" applyBorder="1"/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9" fontId="0" fillId="0" borderId="0" xfId="0" applyNumberFormat="1"/>
    <xf numFmtId="0" fontId="6" fillId="0" borderId="9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5" borderId="0" xfId="1" applyNumberFormat="1" applyFont="1" applyFill="1" applyBorder="1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0" fontId="0" fillId="0" borderId="7" xfId="0" applyBorder="1"/>
    <xf numFmtId="164" fontId="0" fillId="0" borderId="7" xfId="0" applyNumberFormat="1" applyBorder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164" fontId="6" fillId="0" borderId="8" xfId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64" fontId="0" fillId="0" borderId="0" xfId="1" applyNumberFormat="1" applyFont="1" applyFill="1"/>
    <xf numFmtId="164" fontId="0" fillId="0" borderId="7" xfId="0" applyNumberFormat="1" applyFill="1" applyBorder="1"/>
    <xf numFmtId="0" fontId="0" fillId="0" borderId="0" xfId="0" applyFill="1" applyBorder="1" applyAlignment="1">
      <alignment horizontal="center"/>
    </xf>
    <xf numFmtId="164" fontId="0" fillId="6" borderId="0" xfId="1" applyNumberFormat="1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64" fontId="6" fillId="0" borderId="8" xfId="1" applyNumberFormat="1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5" borderId="3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164" fontId="6" fillId="2" borderId="9" xfId="1" applyNumberFormat="1" applyFont="1" applyFill="1" applyBorder="1" applyAlignment="1">
      <alignment horizontal="center" vertical="center"/>
    </xf>
    <xf numFmtId="164" fontId="0" fillId="6" borderId="3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ysigni/Documents/3%20Dharma%20PT/Pengajaran/Materi%20Kuliah/Sistem%20POTPUT/Studi%20Kasus%20PPh%20Pasal%2021_PT%20Sabila%20Trading_PegTetap_Rev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h21 Tetap Masa Pajak tera (2"/>
      <sheetName val="PPh 21 Peg.Tetap per Bulan"/>
      <sheetName val="Sheet3"/>
      <sheetName val="Rekap PPh 21 Peg.teta Per bulan"/>
      <sheetName val="Sheet2"/>
      <sheetName val="PPh21 Tetap Masa Pajak terakhir"/>
    </sheetNames>
    <sheetDataSet>
      <sheetData sheetId="0"/>
      <sheetData sheetId="1"/>
      <sheetData sheetId="2"/>
      <sheetData sheetId="3">
        <row r="7">
          <cell r="S7">
            <v>1642216.6666666665</v>
          </cell>
        </row>
        <row r="8">
          <cell r="S8">
            <v>4122500</v>
          </cell>
        </row>
        <row r="9">
          <cell r="S9">
            <v>1642216.6666666665</v>
          </cell>
        </row>
        <row r="10">
          <cell r="S10">
            <v>1642216.6666666665</v>
          </cell>
        </row>
        <row r="11">
          <cell r="S11">
            <v>1642216.6666666665</v>
          </cell>
        </row>
        <row r="12">
          <cell r="S12">
            <v>1642216.6666666665</v>
          </cell>
        </row>
        <row r="13">
          <cell r="S13">
            <v>1642216.6666666665</v>
          </cell>
        </row>
        <row r="14">
          <cell r="S14">
            <v>1424820.8333333333</v>
          </cell>
        </row>
        <row r="15">
          <cell r="S15">
            <v>1424820.8333333333</v>
          </cell>
        </row>
        <row r="16">
          <cell r="S16">
            <v>16811570.833333332</v>
          </cell>
        </row>
        <row r="18">
          <cell r="S18">
            <v>11604191.666666668</v>
          </cell>
        </row>
        <row r="19">
          <cell r="S19">
            <v>14168650</v>
          </cell>
        </row>
        <row r="20">
          <cell r="S20">
            <v>14168650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zoomScale="125" zoomScaleNormal="110" zoomScalePageLayoutView="110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F33" sqref="F33"/>
    </sheetView>
  </sheetViews>
  <sheetFormatPr baseColWidth="10" defaultColWidth="8.83203125" defaultRowHeight="15" x14ac:dyDescent="0.2"/>
  <cols>
    <col min="1" max="1" width="5.33203125" customWidth="1"/>
    <col min="2" max="2" width="3.5" customWidth="1"/>
    <col min="3" max="3" width="52.5" bestFit="1" customWidth="1"/>
    <col min="4" max="4" width="13" bestFit="1" customWidth="1"/>
    <col min="5" max="5" width="13.1640625" bestFit="1" customWidth="1"/>
    <col min="6" max="6" width="12" bestFit="1" customWidth="1"/>
    <col min="7" max="7" width="9.6640625" bestFit="1" customWidth="1"/>
  </cols>
  <sheetData>
    <row r="1" spans="1:6" x14ac:dyDescent="0.2">
      <c r="A1" s="1" t="s">
        <v>114</v>
      </c>
      <c r="B1" s="1"/>
    </row>
    <row r="2" spans="1:6" x14ac:dyDescent="0.2">
      <c r="A2" s="1" t="s">
        <v>0</v>
      </c>
      <c r="B2" s="1"/>
    </row>
    <row r="3" spans="1:6" x14ac:dyDescent="0.2">
      <c r="A3" s="3" t="s">
        <v>1</v>
      </c>
      <c r="B3" s="3"/>
      <c r="C3" s="4"/>
    </row>
    <row r="4" spans="1:6" x14ac:dyDescent="0.2">
      <c r="A4" s="3" t="s">
        <v>104</v>
      </c>
    </row>
    <row r="5" spans="1:6" x14ac:dyDescent="0.2">
      <c r="A5" s="3"/>
      <c r="D5" s="10"/>
    </row>
    <row r="6" spans="1:6" x14ac:dyDescent="0.2">
      <c r="A6" s="1" t="s">
        <v>3</v>
      </c>
    </row>
    <row r="7" spans="1:6" s="5" customFormat="1" ht="15" customHeight="1" x14ac:dyDescent="0.2">
      <c r="A7" s="50" t="s">
        <v>2</v>
      </c>
      <c r="B7" s="50" t="s">
        <v>4</v>
      </c>
      <c r="C7" s="50"/>
      <c r="D7" s="6" t="s">
        <v>5</v>
      </c>
      <c r="E7" s="6" t="s">
        <v>7</v>
      </c>
      <c r="F7" s="6" t="s">
        <v>8</v>
      </c>
    </row>
    <row r="8" spans="1:6" x14ac:dyDescent="0.2">
      <c r="A8" s="50"/>
      <c r="B8" s="50"/>
      <c r="C8" s="50"/>
      <c r="D8" s="6" t="s">
        <v>6</v>
      </c>
      <c r="E8" s="6" t="s">
        <v>6</v>
      </c>
      <c r="F8" s="6" t="s">
        <v>6</v>
      </c>
    </row>
    <row r="9" spans="1:6" s="2" customFormat="1" x14ac:dyDescent="0.2">
      <c r="A9" s="5" t="s">
        <v>9</v>
      </c>
      <c r="B9" s="1" t="s">
        <v>18</v>
      </c>
      <c r="C9"/>
    </row>
    <row r="10" spans="1:6" s="2" customFormat="1" x14ac:dyDescent="0.2">
      <c r="A10" s="7">
        <v>1</v>
      </c>
      <c r="B10" t="s">
        <v>10</v>
      </c>
      <c r="C10"/>
      <c r="D10" s="2">
        <v>60000</v>
      </c>
      <c r="E10" s="2">
        <v>550000</v>
      </c>
      <c r="F10" s="2">
        <v>260000</v>
      </c>
    </row>
    <row r="11" spans="1:6" s="2" customFormat="1" x14ac:dyDescent="0.2">
      <c r="A11" s="7"/>
      <c r="B11" t="s">
        <v>16</v>
      </c>
      <c r="C11"/>
      <c r="D11" s="2">
        <v>450000</v>
      </c>
      <c r="E11" s="2">
        <v>450000</v>
      </c>
      <c r="F11" s="2">
        <v>450000</v>
      </c>
    </row>
    <row r="12" spans="1:6" s="2" customFormat="1" x14ac:dyDescent="0.2">
      <c r="A12" s="7"/>
      <c r="B12" t="s">
        <v>105</v>
      </c>
      <c r="C12"/>
      <c r="D12" s="8">
        <v>0</v>
      </c>
      <c r="E12" s="8">
        <f t="shared" ref="E12:F12" si="0">E10-E11</f>
        <v>100000</v>
      </c>
      <c r="F12" s="8">
        <f t="shared" si="0"/>
        <v>-190000</v>
      </c>
    </row>
    <row r="13" spans="1:6" x14ac:dyDescent="0.2">
      <c r="A13" s="7"/>
      <c r="B13" t="s">
        <v>11</v>
      </c>
      <c r="D13" s="2" t="s">
        <v>17</v>
      </c>
      <c r="E13" s="2">
        <f>5%*E12</f>
        <v>5000</v>
      </c>
      <c r="F13" s="2" t="s">
        <v>17</v>
      </c>
    </row>
    <row r="14" spans="1:6" x14ac:dyDescent="0.2">
      <c r="A14" s="7"/>
      <c r="B14" t="s">
        <v>12</v>
      </c>
      <c r="D14" s="2"/>
      <c r="E14" s="2">
        <f>120%*E13</f>
        <v>6000</v>
      </c>
      <c r="F14" s="2"/>
    </row>
    <row r="15" spans="1:6" x14ac:dyDescent="0.2">
      <c r="A15" s="7"/>
      <c r="D15" s="2"/>
      <c r="E15" s="2"/>
      <c r="F15" s="2"/>
    </row>
    <row r="16" spans="1:6" x14ac:dyDescent="0.2">
      <c r="A16" s="5" t="s">
        <v>13</v>
      </c>
      <c r="B16" s="1" t="s">
        <v>14</v>
      </c>
      <c r="D16" s="2"/>
      <c r="E16" s="2"/>
      <c r="F16" s="2"/>
    </row>
    <row r="17" spans="1:7" x14ac:dyDescent="0.2">
      <c r="A17" s="7"/>
      <c r="B17" t="s">
        <v>15</v>
      </c>
      <c r="C17" t="s">
        <v>106</v>
      </c>
      <c r="D17" s="2"/>
      <c r="E17" s="2"/>
      <c r="F17" s="2"/>
    </row>
    <row r="18" spans="1:7" x14ac:dyDescent="0.2">
      <c r="A18" s="7"/>
      <c r="B18" t="s">
        <v>15</v>
      </c>
      <c r="C18" t="s">
        <v>107</v>
      </c>
      <c r="D18" s="2"/>
      <c r="E18" s="2"/>
      <c r="F18" s="2"/>
    </row>
    <row r="19" spans="1:7" x14ac:dyDescent="0.2">
      <c r="A19" s="7"/>
      <c r="B19" t="s">
        <v>15</v>
      </c>
      <c r="C19" t="s">
        <v>108</v>
      </c>
      <c r="D19" s="11"/>
      <c r="E19" s="11"/>
      <c r="F19" s="11">
        <f>18*F10</f>
        <v>4680000</v>
      </c>
      <c r="G19" s="10"/>
    </row>
    <row r="20" spans="1:7" x14ac:dyDescent="0.2">
      <c r="A20" s="9"/>
      <c r="D20" s="2"/>
      <c r="E20" s="2"/>
      <c r="F20" s="2"/>
    </row>
    <row r="21" spans="1:7" x14ac:dyDescent="0.2">
      <c r="A21" s="9">
        <v>1</v>
      </c>
      <c r="B21" t="s">
        <v>10</v>
      </c>
      <c r="D21" s="2"/>
      <c r="E21" s="2"/>
      <c r="F21" s="2">
        <f>F10</f>
        <v>260000</v>
      </c>
    </row>
    <row r="22" spans="1:7" x14ac:dyDescent="0.2">
      <c r="A22" s="9">
        <v>2</v>
      </c>
      <c r="B22" t="s">
        <v>109</v>
      </c>
      <c r="D22" s="12"/>
      <c r="E22" s="12"/>
      <c r="F22" s="11">
        <v>150000</v>
      </c>
    </row>
    <row r="23" spans="1:7" x14ac:dyDescent="0.2">
      <c r="A23" s="9">
        <v>3</v>
      </c>
      <c r="B23" t="s">
        <v>19</v>
      </c>
      <c r="F23" s="10">
        <f>F21-F22</f>
        <v>110000</v>
      </c>
    </row>
    <row r="24" spans="1:7" x14ac:dyDescent="0.2">
      <c r="A24" s="9">
        <v>4</v>
      </c>
      <c r="B24" t="s">
        <v>11</v>
      </c>
      <c r="F24" s="10">
        <f>5%*F23</f>
        <v>5500</v>
      </c>
    </row>
    <row r="25" spans="1:7" x14ac:dyDescent="0.2">
      <c r="A25" s="9">
        <v>5</v>
      </c>
      <c r="B25" t="s">
        <v>12</v>
      </c>
      <c r="F25" s="10">
        <f>120%*F24</f>
        <v>6600</v>
      </c>
    </row>
    <row r="27" spans="1:7" x14ac:dyDescent="0.2">
      <c r="A27" s="7"/>
      <c r="B27" t="s">
        <v>112</v>
      </c>
      <c r="F27" s="2">
        <f>F25*18</f>
        <v>118800</v>
      </c>
    </row>
    <row r="28" spans="1:7" x14ac:dyDescent="0.2">
      <c r="B28" t="s">
        <v>110</v>
      </c>
      <c r="F28" s="2">
        <v>0</v>
      </c>
    </row>
    <row r="29" spans="1:7" x14ac:dyDescent="0.2">
      <c r="B29" t="s">
        <v>111</v>
      </c>
      <c r="F29" s="2">
        <f>F27-F28</f>
        <v>118800</v>
      </c>
    </row>
    <row r="31" spans="1:7" x14ac:dyDescent="0.2">
      <c r="A31" s="5" t="s">
        <v>20</v>
      </c>
      <c r="B31" s="1" t="s">
        <v>113</v>
      </c>
    </row>
    <row r="32" spans="1:7" x14ac:dyDescent="0.2">
      <c r="B32" t="s">
        <v>21</v>
      </c>
      <c r="D32" s="12"/>
      <c r="E32" s="12"/>
      <c r="F32" s="13">
        <f>F25</f>
        <v>6600</v>
      </c>
    </row>
    <row r="33" spans="1:6" x14ac:dyDescent="0.2">
      <c r="B33" t="s">
        <v>22</v>
      </c>
      <c r="D33" s="10">
        <f>D10*20</f>
        <v>1200000</v>
      </c>
      <c r="E33" s="10">
        <f>E10*5</f>
        <v>2750000</v>
      </c>
      <c r="F33" s="10">
        <f>20*F10</f>
        <v>5200000</v>
      </c>
    </row>
    <row r="35" spans="1:6" x14ac:dyDescent="0.2">
      <c r="A35" s="5" t="s">
        <v>23</v>
      </c>
      <c r="B35" t="s">
        <v>24</v>
      </c>
      <c r="D35" s="10" t="str">
        <f>D13</f>
        <v>NIHIL</v>
      </c>
      <c r="E35" s="10">
        <f>E14*5</f>
        <v>30000</v>
      </c>
      <c r="F35" s="10">
        <f>F32*20</f>
        <v>132000</v>
      </c>
    </row>
    <row r="36" spans="1:6" ht="6.75" customHeight="1" x14ac:dyDescent="0.2">
      <c r="A36" s="14"/>
      <c r="B36" s="14"/>
      <c r="C36" s="14"/>
      <c r="D36" s="14"/>
      <c r="E36" s="14"/>
      <c r="F36" s="14"/>
    </row>
  </sheetData>
  <mergeCells count="2">
    <mergeCell ref="A7:A8"/>
    <mergeCell ref="B7:C8"/>
  </mergeCells>
  <printOptions horizontalCentered="1"/>
  <pageMargins left="0.25" right="0.25" top="0.75" bottom="0.75" header="0.3" footer="0.3"/>
  <pageSetup paperSize="9" scale="9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106" zoomScaleNormal="130" zoomScalePageLayoutView="130" workbookViewId="0">
      <selection activeCell="A5" sqref="A5"/>
    </sheetView>
  </sheetViews>
  <sheetFormatPr baseColWidth="10" defaultColWidth="8.83203125" defaultRowHeight="15" x14ac:dyDescent="0.2"/>
  <cols>
    <col min="1" max="1" width="5.33203125" customWidth="1"/>
    <col min="2" max="2" width="3.5" customWidth="1"/>
    <col min="3" max="3" width="18.83203125" customWidth="1"/>
    <col min="4" max="4" width="16.83203125" bestFit="1" customWidth="1"/>
    <col min="5" max="5" width="13.1640625" bestFit="1" customWidth="1"/>
    <col min="6" max="6" width="12" bestFit="1" customWidth="1"/>
    <col min="7" max="7" width="13.1640625" bestFit="1" customWidth="1"/>
    <col min="8" max="8" width="13.5" bestFit="1" customWidth="1"/>
    <col min="9" max="9" width="13.1640625" bestFit="1" customWidth="1"/>
    <col min="10" max="10" width="13.5" bestFit="1" customWidth="1"/>
    <col min="11" max="11" width="17.5" bestFit="1" customWidth="1"/>
    <col min="12" max="12" width="13.5" style="2" customWidth="1"/>
    <col min="13" max="13" width="12.5" customWidth="1"/>
  </cols>
  <sheetData>
    <row r="1" spans="1:13" x14ac:dyDescent="0.2">
      <c r="A1" s="1"/>
      <c r="B1" s="1"/>
    </row>
    <row r="2" spans="1:13" x14ac:dyDescent="0.2">
      <c r="A2" s="1" t="s">
        <v>0</v>
      </c>
      <c r="B2" s="1"/>
    </row>
    <row r="3" spans="1:13" x14ac:dyDescent="0.2">
      <c r="A3" s="3" t="s">
        <v>1</v>
      </c>
      <c r="B3" s="3"/>
      <c r="C3" s="4"/>
    </row>
    <row r="4" spans="1:13" x14ac:dyDescent="0.2">
      <c r="A4" s="3" t="s">
        <v>104</v>
      </c>
    </row>
    <row r="5" spans="1:13" x14ac:dyDescent="0.2">
      <c r="A5" s="3"/>
    </row>
    <row r="6" spans="1:13" x14ac:dyDescent="0.2">
      <c r="A6" s="1" t="s">
        <v>41</v>
      </c>
    </row>
    <row r="7" spans="1:13" s="5" customFormat="1" x14ac:dyDescent="0.2">
      <c r="A7" s="50" t="s">
        <v>2</v>
      </c>
      <c r="B7" s="50" t="s">
        <v>25</v>
      </c>
      <c r="C7" s="50"/>
      <c r="D7" s="55" t="s">
        <v>5</v>
      </c>
      <c r="E7" s="55"/>
      <c r="F7" s="55" t="s">
        <v>7</v>
      </c>
      <c r="G7" s="55"/>
      <c r="H7" s="55" t="s">
        <v>8</v>
      </c>
      <c r="I7" s="55"/>
      <c r="J7" s="56" t="s">
        <v>42</v>
      </c>
      <c r="K7" s="57"/>
      <c r="L7" s="51" t="s">
        <v>26</v>
      </c>
      <c r="M7" s="52" t="s">
        <v>27</v>
      </c>
    </row>
    <row r="8" spans="1:13" x14ac:dyDescent="0.2">
      <c r="A8" s="50"/>
      <c r="B8" s="50"/>
      <c r="C8" s="50"/>
      <c r="D8" s="6" t="s">
        <v>28</v>
      </c>
      <c r="E8" s="6" t="s">
        <v>29</v>
      </c>
      <c r="F8" s="6" t="s">
        <v>28</v>
      </c>
      <c r="G8" s="6" t="s">
        <v>29</v>
      </c>
      <c r="H8" s="6" t="s">
        <v>28</v>
      </c>
      <c r="I8" s="6" t="s">
        <v>29</v>
      </c>
      <c r="J8" s="6" t="s">
        <v>28</v>
      </c>
      <c r="K8" s="6" t="s">
        <v>29</v>
      </c>
      <c r="L8" s="51"/>
      <c r="M8" s="52"/>
    </row>
    <row r="9" spans="1:13" s="2" customFormat="1" x14ac:dyDescent="0.2">
      <c r="A9" s="7">
        <v>1</v>
      </c>
      <c r="B9" t="s">
        <v>43</v>
      </c>
      <c r="C9"/>
      <c r="D9" s="2">
        <f>'PPh 21 atas Upah PTT'!D33</f>
        <v>1200000</v>
      </c>
      <c r="E9" s="2">
        <v>0</v>
      </c>
      <c r="F9" s="2">
        <v>0</v>
      </c>
      <c r="G9" s="2">
        <v>0</v>
      </c>
      <c r="H9" s="2">
        <f>'PPh 21 atas Upah PTT'!F33</f>
        <v>5200000</v>
      </c>
      <c r="I9" s="2">
        <f>'PPh 21 atas Upah PTT'!F35</f>
        <v>132000</v>
      </c>
      <c r="J9" s="2">
        <f>250000*20</f>
        <v>5000000</v>
      </c>
      <c r="K9" s="2">
        <f>D32</f>
        <v>7500</v>
      </c>
      <c r="L9" s="2">
        <f>D9+F9+H9+J9</f>
        <v>11400000</v>
      </c>
      <c r="M9" s="2">
        <f>E9+G9+I9+K9</f>
        <v>139500</v>
      </c>
    </row>
    <row r="10" spans="1:13" s="2" customFormat="1" x14ac:dyDescent="0.2">
      <c r="A10" s="7">
        <v>2</v>
      </c>
      <c r="B10" t="s">
        <v>30</v>
      </c>
      <c r="C10"/>
      <c r="D10" s="2">
        <f>D9</f>
        <v>1200000</v>
      </c>
      <c r="E10" s="2">
        <v>0</v>
      </c>
      <c r="F10" s="2">
        <v>0</v>
      </c>
      <c r="G10" s="2">
        <v>0</v>
      </c>
      <c r="H10" s="2">
        <f>H9</f>
        <v>5200000</v>
      </c>
      <c r="I10" s="2">
        <f>I9</f>
        <v>132000</v>
      </c>
      <c r="J10" s="2">
        <f t="shared" ref="J10:J20" si="0">250000*20</f>
        <v>5000000</v>
      </c>
      <c r="K10" s="2">
        <f>K9</f>
        <v>7500</v>
      </c>
      <c r="L10" s="2">
        <f t="shared" ref="L10:L20" si="1">D10+F10+H10+J10</f>
        <v>11400000</v>
      </c>
      <c r="M10" s="2">
        <f t="shared" ref="M10:M20" si="2">E10+G10+I10+K10</f>
        <v>139500</v>
      </c>
    </row>
    <row r="11" spans="1:13" s="2" customFormat="1" x14ac:dyDescent="0.2">
      <c r="A11" s="7">
        <v>3</v>
      </c>
      <c r="B11" t="s">
        <v>31</v>
      </c>
      <c r="C11"/>
      <c r="D11" s="2">
        <f t="shared" ref="D11:D19" si="3">D10</f>
        <v>1200000</v>
      </c>
      <c r="E11" s="2">
        <v>0</v>
      </c>
      <c r="F11" s="2">
        <v>0</v>
      </c>
      <c r="G11" s="2">
        <v>0</v>
      </c>
      <c r="H11" s="2">
        <f t="shared" ref="H11:H20" si="4">H10</f>
        <v>5200000</v>
      </c>
      <c r="I11" s="2">
        <f t="shared" ref="I11:I20" si="5">I10</f>
        <v>132000</v>
      </c>
      <c r="J11" s="2">
        <f t="shared" si="0"/>
        <v>5000000</v>
      </c>
      <c r="K11" s="2">
        <f t="shared" ref="K11:K20" si="6">K10</f>
        <v>7500</v>
      </c>
      <c r="L11" s="2">
        <f t="shared" si="1"/>
        <v>11400000</v>
      </c>
      <c r="M11" s="2">
        <f t="shared" si="2"/>
        <v>139500</v>
      </c>
    </row>
    <row r="12" spans="1:13" x14ac:dyDescent="0.2">
      <c r="A12" s="7">
        <v>4</v>
      </c>
      <c r="B12" t="s">
        <v>32</v>
      </c>
      <c r="D12" s="2">
        <f t="shared" si="3"/>
        <v>1200000</v>
      </c>
      <c r="E12" s="2">
        <v>0</v>
      </c>
      <c r="F12" s="2">
        <v>0</v>
      </c>
      <c r="G12" s="2">
        <v>0</v>
      </c>
      <c r="H12" s="2">
        <f t="shared" si="4"/>
        <v>5200000</v>
      </c>
      <c r="I12" s="2">
        <f t="shared" si="5"/>
        <v>132000</v>
      </c>
      <c r="J12" s="2">
        <f t="shared" si="0"/>
        <v>5000000</v>
      </c>
      <c r="K12" s="2">
        <f t="shared" si="6"/>
        <v>7500</v>
      </c>
      <c r="L12" s="2">
        <f t="shared" si="1"/>
        <v>11400000</v>
      </c>
      <c r="M12" s="2">
        <f t="shared" si="2"/>
        <v>139500</v>
      </c>
    </row>
    <row r="13" spans="1:13" x14ac:dyDescent="0.2">
      <c r="A13" s="7">
        <v>5</v>
      </c>
      <c r="B13" t="s">
        <v>33</v>
      </c>
      <c r="D13" s="2">
        <f t="shared" si="3"/>
        <v>1200000</v>
      </c>
      <c r="E13" s="2">
        <v>0</v>
      </c>
      <c r="F13" s="2">
        <v>0</v>
      </c>
      <c r="G13" s="2">
        <v>0</v>
      </c>
      <c r="H13" s="2">
        <f t="shared" si="4"/>
        <v>5200000</v>
      </c>
      <c r="I13" s="2">
        <f t="shared" si="5"/>
        <v>132000</v>
      </c>
      <c r="J13" s="2">
        <f t="shared" si="0"/>
        <v>5000000</v>
      </c>
      <c r="K13" s="2">
        <f t="shared" si="6"/>
        <v>7500</v>
      </c>
      <c r="L13" s="2">
        <f t="shared" si="1"/>
        <v>11400000</v>
      </c>
      <c r="M13" s="2">
        <f t="shared" si="2"/>
        <v>139500</v>
      </c>
    </row>
    <row r="14" spans="1:13" x14ac:dyDescent="0.2">
      <c r="A14" s="7">
        <v>6</v>
      </c>
      <c r="B14" t="s">
        <v>34</v>
      </c>
      <c r="D14" s="2">
        <f t="shared" si="3"/>
        <v>1200000</v>
      </c>
      <c r="E14" s="2">
        <v>0</v>
      </c>
      <c r="F14" s="2">
        <v>0</v>
      </c>
      <c r="G14" s="2">
        <v>0</v>
      </c>
      <c r="H14" s="2">
        <f t="shared" si="4"/>
        <v>5200000</v>
      </c>
      <c r="I14" s="2">
        <f t="shared" si="5"/>
        <v>132000</v>
      </c>
      <c r="J14" s="2">
        <f t="shared" si="0"/>
        <v>5000000</v>
      </c>
      <c r="K14" s="2">
        <f t="shared" si="6"/>
        <v>7500</v>
      </c>
      <c r="L14" s="2">
        <f t="shared" si="1"/>
        <v>11400000</v>
      </c>
      <c r="M14" s="2">
        <f t="shared" si="2"/>
        <v>139500</v>
      </c>
    </row>
    <row r="15" spans="1:13" x14ac:dyDescent="0.2">
      <c r="A15" s="7">
        <v>7</v>
      </c>
      <c r="B15" t="s">
        <v>35</v>
      </c>
      <c r="D15" s="2">
        <f t="shared" si="3"/>
        <v>1200000</v>
      </c>
      <c r="E15" s="2">
        <v>0</v>
      </c>
      <c r="F15" s="2">
        <v>0</v>
      </c>
      <c r="G15" s="2">
        <v>0</v>
      </c>
      <c r="H15" s="2">
        <f t="shared" si="4"/>
        <v>5200000</v>
      </c>
      <c r="I15" s="2">
        <f t="shared" si="5"/>
        <v>132000</v>
      </c>
      <c r="J15" s="2">
        <f t="shared" si="0"/>
        <v>5000000</v>
      </c>
      <c r="K15" s="2">
        <f t="shared" si="6"/>
        <v>7500</v>
      </c>
      <c r="L15" s="2">
        <f t="shared" si="1"/>
        <v>11400000</v>
      </c>
      <c r="M15" s="2">
        <f t="shared" si="2"/>
        <v>139500</v>
      </c>
    </row>
    <row r="16" spans="1:13" x14ac:dyDescent="0.2">
      <c r="A16" s="7">
        <v>8</v>
      </c>
      <c r="B16" t="s">
        <v>36</v>
      </c>
      <c r="D16" s="2">
        <f t="shared" si="3"/>
        <v>1200000</v>
      </c>
      <c r="E16" s="2">
        <v>0</v>
      </c>
      <c r="F16" s="2">
        <v>0</v>
      </c>
      <c r="G16" s="2">
        <v>0</v>
      </c>
      <c r="H16" s="2">
        <f t="shared" si="4"/>
        <v>5200000</v>
      </c>
      <c r="I16" s="2">
        <f t="shared" si="5"/>
        <v>132000</v>
      </c>
      <c r="J16" s="2">
        <f t="shared" si="0"/>
        <v>5000000</v>
      </c>
      <c r="K16" s="2">
        <f t="shared" si="6"/>
        <v>7500</v>
      </c>
      <c r="L16" s="2">
        <f t="shared" si="1"/>
        <v>11400000</v>
      </c>
      <c r="M16" s="2">
        <f t="shared" si="2"/>
        <v>139500</v>
      </c>
    </row>
    <row r="17" spans="1:13" x14ac:dyDescent="0.2">
      <c r="A17" s="7">
        <v>9</v>
      </c>
      <c r="B17" t="s">
        <v>37</v>
      </c>
      <c r="D17" s="2">
        <f t="shared" si="3"/>
        <v>1200000</v>
      </c>
      <c r="E17" s="2">
        <v>0</v>
      </c>
      <c r="F17" s="2">
        <v>0</v>
      </c>
      <c r="G17" s="2">
        <v>0</v>
      </c>
      <c r="H17" s="2">
        <f t="shared" si="4"/>
        <v>5200000</v>
      </c>
      <c r="I17" s="2">
        <f t="shared" si="5"/>
        <v>132000</v>
      </c>
      <c r="J17" s="2">
        <f t="shared" si="0"/>
        <v>5000000</v>
      </c>
      <c r="K17" s="2">
        <f t="shared" si="6"/>
        <v>7500</v>
      </c>
      <c r="L17" s="2">
        <f t="shared" si="1"/>
        <v>11400000</v>
      </c>
      <c r="M17" s="2">
        <f t="shared" si="2"/>
        <v>139500</v>
      </c>
    </row>
    <row r="18" spans="1:13" x14ac:dyDescent="0.2">
      <c r="A18" s="7">
        <v>10</v>
      </c>
      <c r="B18" t="s">
        <v>38</v>
      </c>
      <c r="D18" s="2">
        <f t="shared" si="3"/>
        <v>1200000</v>
      </c>
      <c r="E18" s="2">
        <v>0</v>
      </c>
      <c r="F18" s="2">
        <v>0</v>
      </c>
      <c r="G18" s="2">
        <v>0</v>
      </c>
      <c r="H18" s="2">
        <f t="shared" si="4"/>
        <v>5200000</v>
      </c>
      <c r="I18" s="2">
        <f t="shared" si="5"/>
        <v>132000</v>
      </c>
      <c r="J18" s="2">
        <f t="shared" si="0"/>
        <v>5000000</v>
      </c>
      <c r="K18" s="2">
        <f t="shared" si="6"/>
        <v>7500</v>
      </c>
      <c r="L18" s="2">
        <f t="shared" si="1"/>
        <v>11400000</v>
      </c>
      <c r="M18" s="2">
        <f t="shared" si="2"/>
        <v>139500</v>
      </c>
    </row>
    <row r="19" spans="1:13" x14ac:dyDescent="0.2">
      <c r="A19" s="7">
        <v>11</v>
      </c>
      <c r="B19" t="s">
        <v>39</v>
      </c>
      <c r="D19" s="2">
        <f t="shared" si="3"/>
        <v>1200000</v>
      </c>
      <c r="E19" s="2">
        <v>0</v>
      </c>
      <c r="F19" s="2">
        <f>'PPh 21 atas Upah PTT'!E33</f>
        <v>2750000</v>
      </c>
      <c r="G19" s="2">
        <f>'PPh 21 atas Upah PTT'!E35</f>
        <v>30000</v>
      </c>
      <c r="H19" s="2">
        <f t="shared" si="4"/>
        <v>5200000</v>
      </c>
      <c r="I19" s="2">
        <f t="shared" si="5"/>
        <v>132000</v>
      </c>
      <c r="J19" s="2">
        <f t="shared" si="0"/>
        <v>5000000</v>
      </c>
      <c r="K19" s="2">
        <f t="shared" si="6"/>
        <v>7500</v>
      </c>
      <c r="L19" s="2">
        <f t="shared" si="1"/>
        <v>14150000</v>
      </c>
      <c r="M19" s="2">
        <f t="shared" si="2"/>
        <v>169500</v>
      </c>
    </row>
    <row r="20" spans="1:13" x14ac:dyDescent="0.2">
      <c r="A20" s="7">
        <v>12</v>
      </c>
      <c r="B20" t="s">
        <v>40</v>
      </c>
      <c r="D20" s="2">
        <f>D19</f>
        <v>1200000</v>
      </c>
      <c r="E20" s="2">
        <v>0</v>
      </c>
      <c r="F20" s="2">
        <v>0</v>
      </c>
      <c r="G20" s="2">
        <v>0</v>
      </c>
      <c r="H20" s="2">
        <f t="shared" si="4"/>
        <v>5200000</v>
      </c>
      <c r="I20" s="2">
        <f t="shared" si="5"/>
        <v>132000</v>
      </c>
      <c r="J20" s="2">
        <f t="shared" si="0"/>
        <v>5000000</v>
      </c>
      <c r="K20" s="2">
        <f t="shared" si="6"/>
        <v>7500</v>
      </c>
      <c r="L20" s="2">
        <f t="shared" si="1"/>
        <v>11400000</v>
      </c>
      <c r="M20" s="2">
        <f t="shared" si="2"/>
        <v>139500</v>
      </c>
    </row>
    <row r="21" spans="1:13" x14ac:dyDescent="0.2">
      <c r="A21" s="15"/>
      <c r="B21" s="53"/>
      <c r="C21" s="54"/>
      <c r="D21" s="16">
        <f t="shared" ref="D21:M21" si="7">SUM(D9:D20)</f>
        <v>14400000</v>
      </c>
      <c r="E21" s="16">
        <f t="shared" si="7"/>
        <v>0</v>
      </c>
      <c r="F21" s="16">
        <f t="shared" si="7"/>
        <v>2750000</v>
      </c>
      <c r="G21" s="16">
        <f t="shared" si="7"/>
        <v>30000</v>
      </c>
      <c r="H21" s="16">
        <f t="shared" si="7"/>
        <v>62400000</v>
      </c>
      <c r="I21" s="16">
        <f t="shared" si="7"/>
        <v>1584000</v>
      </c>
      <c r="J21" s="16">
        <f t="shared" si="7"/>
        <v>60000000</v>
      </c>
      <c r="K21" s="16">
        <f t="shared" si="7"/>
        <v>90000</v>
      </c>
      <c r="L21" s="16">
        <f t="shared" si="7"/>
        <v>139550000</v>
      </c>
      <c r="M21" s="16">
        <f t="shared" si="7"/>
        <v>1704000</v>
      </c>
    </row>
    <row r="22" spans="1:13" x14ac:dyDescent="0.2">
      <c r="D22" s="2"/>
      <c r="E22" s="2"/>
      <c r="F22" s="2"/>
      <c r="G22" s="2"/>
      <c r="H22" s="2"/>
      <c r="I22" s="2"/>
      <c r="J22" s="2"/>
      <c r="K22" s="2"/>
      <c r="M22" s="2"/>
    </row>
    <row r="23" spans="1:13" x14ac:dyDescent="0.2">
      <c r="A23" s="17"/>
      <c r="D23" s="2"/>
      <c r="E23" s="2"/>
      <c r="F23" s="2"/>
      <c r="G23" s="2"/>
      <c r="H23" s="2"/>
      <c r="I23" s="2"/>
      <c r="J23" s="2"/>
      <c r="K23" s="2"/>
      <c r="M23" s="2"/>
    </row>
    <row r="24" spans="1:13" x14ac:dyDescent="0.2">
      <c r="C24" s="17" t="s">
        <v>103</v>
      </c>
      <c r="D24" s="2"/>
      <c r="E24" s="2"/>
    </row>
    <row r="25" spans="1:13" x14ac:dyDescent="0.2">
      <c r="C25" t="s">
        <v>95</v>
      </c>
      <c r="D25" s="2">
        <v>250000</v>
      </c>
      <c r="E25" s="2"/>
    </row>
    <row r="26" spans="1:13" x14ac:dyDescent="0.2">
      <c r="C26" t="s">
        <v>96</v>
      </c>
      <c r="D26" s="2">
        <f>20*D25</f>
        <v>5000000</v>
      </c>
      <c r="E26" s="2"/>
    </row>
    <row r="27" spans="1:13" x14ac:dyDescent="0.2">
      <c r="C27" t="s">
        <v>97</v>
      </c>
      <c r="D27" s="2">
        <f>D26*12</f>
        <v>60000000</v>
      </c>
      <c r="E27" s="2"/>
    </row>
    <row r="28" spans="1:13" x14ac:dyDescent="0.2">
      <c r="C28" t="s">
        <v>98</v>
      </c>
      <c r="D28" s="2">
        <f>54000000+4500000</f>
        <v>58500000</v>
      </c>
      <c r="E28" s="2"/>
    </row>
    <row r="29" spans="1:13" x14ac:dyDescent="0.2">
      <c r="C29" t="s">
        <v>62</v>
      </c>
      <c r="D29" s="2">
        <f>D27-D28</f>
        <v>1500000</v>
      </c>
      <c r="E29" s="2"/>
    </row>
    <row r="30" spans="1:13" x14ac:dyDescent="0.2">
      <c r="C30" t="s">
        <v>99</v>
      </c>
      <c r="D30" s="2">
        <f>5%*D29</f>
        <v>75000</v>
      </c>
      <c r="E30" s="2" t="s">
        <v>100</v>
      </c>
    </row>
    <row r="31" spans="1:13" x14ac:dyDescent="0.2">
      <c r="C31" t="s">
        <v>99</v>
      </c>
      <c r="D31" s="2">
        <f>120%*D30</f>
        <v>90000</v>
      </c>
      <c r="E31" s="2" t="s">
        <v>101</v>
      </c>
    </row>
    <row r="32" spans="1:13" x14ac:dyDescent="0.2">
      <c r="C32" t="s">
        <v>102</v>
      </c>
      <c r="D32" s="2">
        <f>D31/12</f>
        <v>7500</v>
      </c>
      <c r="E32" s="2"/>
    </row>
    <row r="33" spans="4:5" x14ac:dyDescent="0.2">
      <c r="D33" s="2"/>
      <c r="E33" s="2"/>
    </row>
    <row r="34" spans="4:5" x14ac:dyDescent="0.2">
      <c r="D34" s="2"/>
      <c r="E34" s="2"/>
    </row>
    <row r="35" spans="4:5" x14ac:dyDescent="0.2">
      <c r="D35" s="2"/>
      <c r="E35" s="2"/>
    </row>
    <row r="36" spans="4:5" x14ac:dyDescent="0.2">
      <c r="D36" s="2"/>
      <c r="E36" s="2"/>
    </row>
    <row r="37" spans="4:5" x14ac:dyDescent="0.2">
      <c r="D37" s="2"/>
      <c r="E37" s="2"/>
    </row>
    <row r="38" spans="4:5" x14ac:dyDescent="0.2">
      <c r="D38" s="2"/>
      <c r="E38" s="2"/>
    </row>
  </sheetData>
  <mergeCells count="9">
    <mergeCell ref="L7:L8"/>
    <mergeCell ref="M7:M8"/>
    <mergeCell ref="B21:C21"/>
    <mergeCell ref="A7:A8"/>
    <mergeCell ref="B7:C8"/>
    <mergeCell ref="D7:E7"/>
    <mergeCell ref="F7:G7"/>
    <mergeCell ref="H7:I7"/>
    <mergeCell ref="J7:K7"/>
  </mergeCells>
  <printOptions horizontalCentered="1"/>
  <pageMargins left="0.25" right="0.25" top="0.75" bottom="0.75" header="0.3" footer="0.3"/>
  <pageSetup paperSize="9" scale="9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7" zoomScale="110" zoomScaleNormal="82" zoomScalePageLayoutView="82" workbookViewId="0">
      <selection activeCell="I21" sqref="I21"/>
    </sheetView>
  </sheetViews>
  <sheetFormatPr baseColWidth="10" defaultColWidth="8.83203125" defaultRowHeight="15" x14ac:dyDescent="0.2"/>
  <cols>
    <col min="1" max="1" width="5.33203125" customWidth="1"/>
    <col min="2" max="2" width="3.5" customWidth="1"/>
    <col min="3" max="3" width="31.5" bestFit="1" customWidth="1"/>
    <col min="4" max="4" width="14.6640625" style="2" bestFit="1" customWidth="1"/>
    <col min="5" max="5" width="13.1640625" style="2" bestFit="1" customWidth="1"/>
    <col min="6" max="6" width="3" bestFit="1" customWidth="1"/>
    <col min="7" max="7" width="22.33203125" bestFit="1" customWidth="1"/>
    <col min="8" max="8" width="13.5" style="2" bestFit="1" customWidth="1"/>
    <col min="9" max="9" width="13.1640625" bestFit="1" customWidth="1"/>
    <col min="10" max="10" width="12" bestFit="1" customWidth="1"/>
    <col min="11" max="11" width="13.1640625" bestFit="1" customWidth="1"/>
    <col min="12" max="12" width="13.5" customWidth="1"/>
    <col min="13" max="13" width="12.5" customWidth="1"/>
  </cols>
  <sheetData>
    <row r="1" spans="1:8" x14ac:dyDescent="0.2">
      <c r="A1" s="1"/>
      <c r="B1" s="1"/>
    </row>
    <row r="2" spans="1:8" x14ac:dyDescent="0.2">
      <c r="A2" s="1" t="s">
        <v>0</v>
      </c>
      <c r="B2" s="1"/>
    </row>
    <row r="3" spans="1:8" x14ac:dyDescent="0.2">
      <c r="A3" s="3" t="s">
        <v>1</v>
      </c>
      <c r="B3" s="3"/>
      <c r="C3" s="4"/>
    </row>
    <row r="4" spans="1:8" x14ac:dyDescent="0.2">
      <c r="A4" s="3" t="s">
        <v>104</v>
      </c>
    </row>
    <row r="5" spans="1:8" x14ac:dyDescent="0.2">
      <c r="A5" s="3"/>
    </row>
    <row r="6" spans="1:8" x14ac:dyDescent="0.2">
      <c r="A6" s="1" t="s">
        <v>44</v>
      </c>
    </row>
    <row r="8" spans="1:8" x14ac:dyDescent="0.2">
      <c r="A8" s="1" t="s">
        <v>9</v>
      </c>
      <c r="B8" s="1" t="s">
        <v>45</v>
      </c>
      <c r="F8" s="1" t="s">
        <v>53</v>
      </c>
      <c r="G8" s="1" t="s">
        <v>54</v>
      </c>
    </row>
    <row r="10" spans="1:8" x14ac:dyDescent="0.2">
      <c r="B10">
        <v>1</v>
      </c>
      <c r="C10" t="s">
        <v>46</v>
      </c>
      <c r="F10">
        <v>1</v>
      </c>
      <c r="G10" t="s">
        <v>55</v>
      </c>
      <c r="H10" s="20"/>
    </row>
    <row r="11" spans="1:8" x14ac:dyDescent="0.2">
      <c r="C11" t="s">
        <v>47</v>
      </c>
      <c r="D11" s="2">
        <v>57000000</v>
      </c>
      <c r="G11" t="s">
        <v>47</v>
      </c>
      <c r="H11" s="20">
        <v>4000000</v>
      </c>
    </row>
    <row r="12" spans="1:8" x14ac:dyDescent="0.2">
      <c r="C12" t="s">
        <v>48</v>
      </c>
      <c r="D12" s="11">
        <v>50000000</v>
      </c>
      <c r="G12" t="s">
        <v>49</v>
      </c>
      <c r="H12" s="2">
        <f>50%*H11</f>
        <v>2000000</v>
      </c>
    </row>
    <row r="13" spans="1:8" ht="16" thickBot="1" x14ac:dyDescent="0.25">
      <c r="C13" t="s">
        <v>49</v>
      </c>
      <c r="D13" s="18">
        <f>D11-D12</f>
        <v>7000000</v>
      </c>
      <c r="G13" t="s">
        <v>56</v>
      </c>
      <c r="H13" s="19">
        <f>5%*H12</f>
        <v>100000</v>
      </c>
    </row>
    <row r="14" spans="1:8" ht="17" thickTop="1" thickBot="1" x14ac:dyDescent="0.25">
      <c r="C14" t="s">
        <v>50</v>
      </c>
      <c r="D14" s="19">
        <f>5%*D13</f>
        <v>350000</v>
      </c>
    </row>
    <row r="15" spans="1:8" ht="16" thickTop="1" x14ac:dyDescent="0.2">
      <c r="F15">
        <v>2</v>
      </c>
      <c r="G15" t="s">
        <v>57</v>
      </c>
    </row>
    <row r="16" spans="1:8" x14ac:dyDescent="0.2">
      <c r="G16" t="s">
        <v>47</v>
      </c>
      <c r="H16" s="20">
        <v>50000000</v>
      </c>
    </row>
    <row r="17" spans="2:8" ht="16" thickBot="1" x14ac:dyDescent="0.25">
      <c r="B17">
        <v>2</v>
      </c>
      <c r="C17" t="s">
        <v>116</v>
      </c>
      <c r="G17" t="s">
        <v>56</v>
      </c>
      <c r="H17" s="19">
        <f>H16*5%</f>
        <v>2500000</v>
      </c>
    </row>
    <row r="18" spans="2:8" ht="16" thickTop="1" x14ac:dyDescent="0.2">
      <c r="C18" t="s">
        <v>47</v>
      </c>
      <c r="D18" s="2">
        <v>55000000</v>
      </c>
    </row>
    <row r="19" spans="2:8" x14ac:dyDescent="0.2">
      <c r="C19" t="s">
        <v>48</v>
      </c>
      <c r="D19" s="11">
        <v>0</v>
      </c>
      <c r="F19" s="1" t="s">
        <v>20</v>
      </c>
      <c r="G19" s="1" t="s">
        <v>117</v>
      </c>
    </row>
    <row r="20" spans="2:8" x14ac:dyDescent="0.2">
      <c r="C20" t="s">
        <v>49</v>
      </c>
      <c r="D20" s="18">
        <f>D18-D19</f>
        <v>55000000</v>
      </c>
      <c r="G20" t="s">
        <v>47</v>
      </c>
      <c r="H20" s="20">
        <v>5000000</v>
      </c>
    </row>
    <row r="21" spans="2:8" ht="16" thickBot="1" x14ac:dyDescent="0.25">
      <c r="C21" t="s">
        <v>50</v>
      </c>
      <c r="D21" s="19">
        <f>(5%*50000000)+(15%*5000000)</f>
        <v>3250000</v>
      </c>
      <c r="G21" t="s">
        <v>49</v>
      </c>
      <c r="H21" s="2">
        <f>H20</f>
        <v>5000000</v>
      </c>
    </row>
    <row r="22" spans="2:8" ht="17" thickTop="1" thickBot="1" x14ac:dyDescent="0.25">
      <c r="G22" t="s">
        <v>56</v>
      </c>
      <c r="H22" s="19">
        <f>5%*H21</f>
        <v>250000</v>
      </c>
    </row>
    <row r="23" spans="2:8" ht="16" thickTop="1" x14ac:dyDescent="0.2">
      <c r="B23" s="17" t="s">
        <v>51</v>
      </c>
    </row>
    <row r="24" spans="2:8" x14ac:dyDescent="0.2">
      <c r="B24" t="s">
        <v>52</v>
      </c>
      <c r="F24" s="1" t="s">
        <v>23</v>
      </c>
      <c r="G24" s="1" t="s">
        <v>58</v>
      </c>
    </row>
    <row r="25" spans="2:8" x14ac:dyDescent="0.2">
      <c r="F25">
        <v>1</v>
      </c>
      <c r="G25" t="s">
        <v>59</v>
      </c>
    </row>
    <row r="26" spans="2:8" x14ac:dyDescent="0.2">
      <c r="G26" t="s">
        <v>47</v>
      </c>
      <c r="H26" s="20">
        <v>20000000</v>
      </c>
    </row>
    <row r="27" spans="2:8" ht="16" thickBot="1" x14ac:dyDescent="0.25">
      <c r="G27" t="s">
        <v>56</v>
      </c>
      <c r="H27" s="19">
        <f>20%*H26</f>
        <v>4000000</v>
      </c>
    </row>
    <row r="28" spans="2:8" ht="16" thickTop="1" x14ac:dyDescent="0.2"/>
  </sheetData>
  <printOptions horizontalCentered="1"/>
  <pageMargins left="0.25" right="0.25" top="0.75" bottom="0.75" header="0.3" footer="0.3"/>
  <pageSetup paperSize="9" scale="90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07" zoomScaleNormal="80" zoomScalePageLayoutView="80" workbookViewId="0">
      <selection activeCell="G27" sqref="G27"/>
    </sheetView>
  </sheetViews>
  <sheetFormatPr baseColWidth="10" defaultColWidth="8.83203125" defaultRowHeight="15" x14ac:dyDescent="0.2"/>
  <cols>
    <col min="1" max="1" width="13.33203125" customWidth="1"/>
    <col min="2" max="2" width="14.6640625" bestFit="1" customWidth="1"/>
    <col min="3" max="3" width="14.6640625" customWidth="1"/>
    <col min="4" max="4" width="19.83203125" bestFit="1" customWidth="1"/>
    <col min="5" max="5" width="14.6640625" style="2" bestFit="1" customWidth="1"/>
    <col min="6" max="6" width="18.1640625" style="2" customWidth="1"/>
    <col min="7" max="7" width="16.1640625" customWidth="1"/>
    <col min="8" max="8" width="5.1640625" bestFit="1" customWidth="1"/>
    <col min="9" max="9" width="13.5" style="2" bestFit="1" customWidth="1"/>
    <col min="10" max="10" width="13.1640625" bestFit="1" customWidth="1"/>
    <col min="11" max="11" width="12" bestFit="1" customWidth="1"/>
    <col min="12" max="12" width="13.1640625" bestFit="1" customWidth="1"/>
    <col min="13" max="13" width="13.5" style="2" customWidth="1"/>
    <col min="14" max="14" width="12.5" customWidth="1"/>
  </cols>
  <sheetData>
    <row r="1" spans="1:13" x14ac:dyDescent="0.2">
      <c r="A1" s="1"/>
      <c r="B1" s="1"/>
      <c r="C1" s="1"/>
    </row>
    <row r="2" spans="1:13" x14ac:dyDescent="0.2">
      <c r="A2" s="1" t="s">
        <v>0</v>
      </c>
      <c r="B2" s="1"/>
      <c r="C2" s="1"/>
    </row>
    <row r="3" spans="1:13" x14ac:dyDescent="0.2">
      <c r="A3" s="3" t="s">
        <v>1</v>
      </c>
      <c r="B3" s="3"/>
      <c r="C3" s="3"/>
      <c r="D3" s="4"/>
    </row>
    <row r="4" spans="1:13" x14ac:dyDescent="0.2">
      <c r="A4" s="3" t="s">
        <v>104</v>
      </c>
    </row>
    <row r="5" spans="1:13" x14ac:dyDescent="0.2">
      <c r="A5" s="3"/>
    </row>
    <row r="6" spans="1:13" x14ac:dyDescent="0.2">
      <c r="A6" s="1" t="s">
        <v>60</v>
      </c>
    </row>
    <row r="8" spans="1:13" s="21" customFormat="1" x14ac:dyDescent="0.2">
      <c r="A8" s="61" t="s">
        <v>61</v>
      </c>
      <c r="B8" s="61" t="s">
        <v>28</v>
      </c>
      <c r="C8" s="61" t="s">
        <v>94</v>
      </c>
      <c r="D8" s="63" t="s">
        <v>68</v>
      </c>
      <c r="E8" s="65" t="s">
        <v>62</v>
      </c>
      <c r="F8" s="65" t="s">
        <v>63</v>
      </c>
      <c r="G8" s="58" t="s">
        <v>64</v>
      </c>
      <c r="H8" s="59"/>
      <c r="I8" s="60"/>
      <c r="M8" s="22"/>
    </row>
    <row r="9" spans="1:13" x14ac:dyDescent="0.2">
      <c r="A9" s="62"/>
      <c r="B9" s="62"/>
      <c r="C9" s="62"/>
      <c r="D9" s="64"/>
      <c r="E9" s="66"/>
      <c r="F9" s="66"/>
      <c r="G9" s="23" t="s">
        <v>62</v>
      </c>
      <c r="H9" s="23" t="s">
        <v>65</v>
      </c>
      <c r="I9" s="24" t="s">
        <v>66</v>
      </c>
    </row>
    <row r="10" spans="1:13" x14ac:dyDescent="0.2">
      <c r="A10" t="s">
        <v>67</v>
      </c>
      <c r="B10" s="2">
        <v>10000000</v>
      </c>
      <c r="C10" s="2">
        <f>50%*B10</f>
        <v>5000000</v>
      </c>
      <c r="D10" s="2">
        <f>54000000/12</f>
        <v>4500000</v>
      </c>
      <c r="E10" s="2">
        <f>C10-D10</f>
        <v>500000</v>
      </c>
      <c r="F10" s="2">
        <f>E10</f>
        <v>500000</v>
      </c>
      <c r="G10" s="2">
        <f>E10</f>
        <v>500000</v>
      </c>
      <c r="H10" s="25">
        <v>0.05</v>
      </c>
      <c r="I10" s="2">
        <f>G10*H10</f>
        <v>25000</v>
      </c>
    </row>
    <row r="11" spans="1:13" x14ac:dyDescent="0.2">
      <c r="A11" t="s">
        <v>30</v>
      </c>
      <c r="B11" s="2">
        <v>10000000</v>
      </c>
      <c r="C11" s="2">
        <f t="shared" ref="C11:C20" si="0">50%*B11</f>
        <v>5000000</v>
      </c>
      <c r="D11" s="2">
        <f t="shared" ref="D11:D21" si="1">54000000/12</f>
        <v>4500000</v>
      </c>
      <c r="E11" s="2">
        <f t="shared" ref="E11:E20" si="2">C11-D11</f>
        <v>500000</v>
      </c>
      <c r="F11" s="2">
        <f t="shared" ref="F11:F20" si="3">E11+F10</f>
        <v>1000000</v>
      </c>
      <c r="G11" s="2">
        <f t="shared" ref="G11:G21" si="4">E11</f>
        <v>500000</v>
      </c>
      <c r="H11" s="25">
        <v>0.05</v>
      </c>
      <c r="I11" s="2">
        <f t="shared" ref="I11:I20" si="5">G11*H11</f>
        <v>25000</v>
      </c>
    </row>
    <row r="12" spans="1:13" x14ac:dyDescent="0.2">
      <c r="A12" t="s">
        <v>31</v>
      </c>
      <c r="B12" s="2">
        <v>7500000</v>
      </c>
      <c r="C12" s="2">
        <f t="shared" si="0"/>
        <v>3750000</v>
      </c>
      <c r="D12" s="2">
        <f t="shared" si="1"/>
        <v>4500000</v>
      </c>
      <c r="E12" s="2">
        <v>0</v>
      </c>
      <c r="F12" s="2">
        <f t="shared" si="3"/>
        <v>1000000</v>
      </c>
      <c r="G12" s="2">
        <f t="shared" si="4"/>
        <v>0</v>
      </c>
      <c r="H12" s="25">
        <v>0.05</v>
      </c>
      <c r="I12" s="2">
        <f t="shared" si="5"/>
        <v>0</v>
      </c>
    </row>
    <row r="13" spans="1:13" x14ac:dyDescent="0.2">
      <c r="A13" t="s">
        <v>32</v>
      </c>
      <c r="B13" s="2">
        <v>5000000</v>
      </c>
      <c r="C13" s="2">
        <f t="shared" si="0"/>
        <v>2500000</v>
      </c>
      <c r="D13" s="2">
        <f t="shared" si="1"/>
        <v>4500000</v>
      </c>
      <c r="E13" s="2">
        <v>0</v>
      </c>
      <c r="F13" s="2">
        <f t="shared" si="3"/>
        <v>1000000</v>
      </c>
      <c r="G13" s="2">
        <f t="shared" si="4"/>
        <v>0</v>
      </c>
      <c r="H13" s="25">
        <v>0.05</v>
      </c>
      <c r="I13" s="2">
        <f t="shared" si="5"/>
        <v>0</v>
      </c>
    </row>
    <row r="14" spans="1:13" x14ac:dyDescent="0.2">
      <c r="A14" t="s">
        <v>33</v>
      </c>
      <c r="B14" s="2">
        <v>6000000</v>
      </c>
      <c r="C14" s="2">
        <f t="shared" si="0"/>
        <v>3000000</v>
      </c>
      <c r="D14" s="2">
        <f t="shared" si="1"/>
        <v>4500000</v>
      </c>
      <c r="E14" s="2">
        <v>0</v>
      </c>
      <c r="F14" s="2">
        <f t="shared" si="3"/>
        <v>1000000</v>
      </c>
      <c r="G14" s="2">
        <f t="shared" si="4"/>
        <v>0</v>
      </c>
      <c r="H14" s="25">
        <v>0.05</v>
      </c>
      <c r="I14" s="2">
        <f t="shared" si="5"/>
        <v>0</v>
      </c>
    </row>
    <row r="15" spans="1:13" x14ac:dyDescent="0.2">
      <c r="A15" t="s">
        <v>34</v>
      </c>
      <c r="B15" s="2">
        <v>5500000</v>
      </c>
      <c r="C15" s="2">
        <f t="shared" si="0"/>
        <v>2750000</v>
      </c>
      <c r="D15" s="2">
        <f t="shared" si="1"/>
        <v>4500000</v>
      </c>
      <c r="E15" s="2">
        <v>0</v>
      </c>
      <c r="F15" s="2">
        <f t="shared" si="3"/>
        <v>1000000</v>
      </c>
      <c r="G15" s="2">
        <f t="shared" si="4"/>
        <v>0</v>
      </c>
      <c r="H15" s="25">
        <v>0.05</v>
      </c>
      <c r="I15" s="2">
        <f t="shared" si="5"/>
        <v>0</v>
      </c>
    </row>
    <row r="16" spans="1:13" x14ac:dyDescent="0.2">
      <c r="A16" t="s">
        <v>35</v>
      </c>
      <c r="B16" s="2">
        <v>2500000</v>
      </c>
      <c r="C16" s="2">
        <f t="shared" si="0"/>
        <v>1250000</v>
      </c>
      <c r="D16" s="2">
        <f t="shared" si="1"/>
        <v>4500000</v>
      </c>
      <c r="E16" s="2">
        <v>0</v>
      </c>
      <c r="F16" s="2">
        <f t="shared" si="3"/>
        <v>1000000</v>
      </c>
      <c r="G16" s="2">
        <f t="shared" si="4"/>
        <v>0</v>
      </c>
      <c r="H16" s="25">
        <v>0.05</v>
      </c>
      <c r="I16" s="2">
        <f t="shared" si="5"/>
        <v>0</v>
      </c>
    </row>
    <row r="17" spans="1:9" x14ac:dyDescent="0.2">
      <c r="A17" t="s">
        <v>36</v>
      </c>
      <c r="B17" s="2">
        <v>3500000</v>
      </c>
      <c r="C17" s="2">
        <f t="shared" si="0"/>
        <v>1750000</v>
      </c>
      <c r="D17" s="2">
        <f t="shared" si="1"/>
        <v>4500000</v>
      </c>
      <c r="E17" s="2">
        <v>0</v>
      </c>
      <c r="F17" s="2">
        <f t="shared" si="3"/>
        <v>1000000</v>
      </c>
      <c r="G17" s="2">
        <f t="shared" si="4"/>
        <v>0</v>
      </c>
      <c r="H17" s="25">
        <v>0.05</v>
      </c>
      <c r="I17" s="2">
        <f t="shared" si="5"/>
        <v>0</v>
      </c>
    </row>
    <row r="18" spans="1:9" x14ac:dyDescent="0.2">
      <c r="A18" t="s">
        <v>37</v>
      </c>
      <c r="B18" s="2">
        <v>4000000</v>
      </c>
      <c r="C18" s="2">
        <f t="shared" si="0"/>
        <v>2000000</v>
      </c>
      <c r="D18" s="2">
        <f t="shared" si="1"/>
        <v>4500000</v>
      </c>
      <c r="E18" s="2">
        <v>0</v>
      </c>
      <c r="F18" s="2">
        <f t="shared" si="3"/>
        <v>1000000</v>
      </c>
      <c r="G18" s="2">
        <f t="shared" si="4"/>
        <v>0</v>
      </c>
      <c r="H18" s="25">
        <v>0.05</v>
      </c>
      <c r="I18" s="2">
        <f t="shared" si="5"/>
        <v>0</v>
      </c>
    </row>
    <row r="19" spans="1:9" x14ac:dyDescent="0.2">
      <c r="A19" t="s">
        <v>38</v>
      </c>
      <c r="B19" s="2">
        <v>10000000</v>
      </c>
      <c r="C19" s="2">
        <f t="shared" si="0"/>
        <v>5000000</v>
      </c>
      <c r="D19" s="2">
        <f t="shared" si="1"/>
        <v>4500000</v>
      </c>
      <c r="E19" s="2">
        <f t="shared" si="2"/>
        <v>500000</v>
      </c>
      <c r="F19" s="2">
        <f t="shared" si="3"/>
        <v>1500000</v>
      </c>
      <c r="G19" s="2">
        <f t="shared" si="4"/>
        <v>500000</v>
      </c>
      <c r="H19" s="25">
        <v>0.05</v>
      </c>
      <c r="I19" s="2">
        <f t="shared" si="5"/>
        <v>25000</v>
      </c>
    </row>
    <row r="20" spans="1:9" x14ac:dyDescent="0.2">
      <c r="A20" t="s">
        <v>39</v>
      </c>
      <c r="B20" s="2">
        <v>9000000</v>
      </c>
      <c r="C20" s="2">
        <f t="shared" si="0"/>
        <v>4500000</v>
      </c>
      <c r="D20" s="2">
        <f t="shared" si="1"/>
        <v>4500000</v>
      </c>
      <c r="E20" s="2">
        <f t="shared" si="2"/>
        <v>0</v>
      </c>
      <c r="F20" s="2">
        <f t="shared" si="3"/>
        <v>1500000</v>
      </c>
      <c r="G20" s="20">
        <f>E20</f>
        <v>0</v>
      </c>
      <c r="H20" s="25">
        <v>0.05</v>
      </c>
      <c r="I20" s="20">
        <f t="shared" si="5"/>
        <v>0</v>
      </c>
    </row>
    <row r="21" spans="1:9" x14ac:dyDescent="0.2">
      <c r="A21" t="s">
        <v>40</v>
      </c>
      <c r="B21" s="2">
        <v>4000000</v>
      </c>
      <c r="C21" s="2">
        <f t="shared" ref="C21" si="6">50%*B21</f>
        <v>2000000</v>
      </c>
      <c r="D21" s="2">
        <f t="shared" si="1"/>
        <v>4500000</v>
      </c>
      <c r="E21" s="2">
        <v>0</v>
      </c>
      <c r="F21" s="2">
        <f>F20+E21</f>
        <v>1500000</v>
      </c>
      <c r="G21" s="2">
        <f t="shared" si="4"/>
        <v>0</v>
      </c>
      <c r="H21" s="25">
        <v>0.05</v>
      </c>
      <c r="I21" s="2">
        <f>G21*H21</f>
        <v>0</v>
      </c>
    </row>
  </sheetData>
  <mergeCells count="7">
    <mergeCell ref="G8:I8"/>
    <mergeCell ref="A8:A9"/>
    <mergeCell ref="B8:B9"/>
    <mergeCell ref="D8:D9"/>
    <mergeCell ref="E8:E9"/>
    <mergeCell ref="F8:F9"/>
    <mergeCell ref="C8:C9"/>
  </mergeCells>
  <printOptions horizontalCentered="1"/>
  <pageMargins left="0.25" right="0.25" top="0.75" bottom="0.75" header="0.3" footer="0.3"/>
  <pageSetup paperSize="9" scale="9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opLeftCell="A15" zoomScale="80" zoomScaleNormal="80" zoomScalePageLayoutView="80" workbookViewId="0">
      <selection activeCell="K69" sqref="K69"/>
    </sheetView>
  </sheetViews>
  <sheetFormatPr baseColWidth="10" defaultColWidth="8.83203125" defaultRowHeight="15" x14ac:dyDescent="0.2"/>
  <cols>
    <col min="1" max="1" width="13.33203125" customWidth="1"/>
    <col min="2" max="2" width="12" bestFit="1" customWidth="1"/>
    <col min="3" max="3" width="11.1640625" bestFit="1" customWidth="1"/>
    <col min="4" max="4" width="19.5" bestFit="1" customWidth="1"/>
    <col min="5" max="5" width="14" bestFit="1" customWidth="1"/>
    <col min="6" max="6" width="13" bestFit="1" customWidth="1"/>
    <col min="7" max="7" width="9.5" customWidth="1"/>
    <col min="8" max="8" width="12.1640625" style="40" bestFit="1" customWidth="1"/>
    <col min="9" max="9" width="12" style="2" bestFit="1" customWidth="1"/>
    <col min="10" max="10" width="13.33203125" style="2" bestFit="1" customWidth="1"/>
    <col min="11" max="11" width="11" style="2" bestFit="1" customWidth="1"/>
    <col min="12" max="12" width="9.5" style="2" bestFit="1" customWidth="1"/>
    <col min="13" max="13" width="11" style="2" bestFit="1" customWidth="1"/>
    <col min="14" max="14" width="9.5" style="2" bestFit="1" customWidth="1"/>
    <col min="15" max="15" width="12" style="2" bestFit="1" customWidth="1"/>
    <col min="16" max="16" width="11" style="2" bestFit="1" customWidth="1"/>
    <col min="17" max="17" width="13" style="2" bestFit="1" customWidth="1"/>
    <col min="18" max="18" width="11" style="2" customWidth="1"/>
    <col min="19" max="19" width="12" style="2" bestFit="1" customWidth="1"/>
    <col min="20" max="20" width="11" style="2" bestFit="1" customWidth="1"/>
    <col min="21" max="21" width="21.5" style="2" bestFit="1" customWidth="1"/>
    <col min="22" max="22" width="18.1640625" style="2" customWidth="1"/>
  </cols>
  <sheetData>
    <row r="1" spans="1:8" x14ac:dyDescent="0.2">
      <c r="A1" s="1"/>
      <c r="B1" s="1"/>
      <c r="C1" s="1"/>
    </row>
    <row r="2" spans="1:8" x14ac:dyDescent="0.2">
      <c r="A2" s="1" t="s">
        <v>0</v>
      </c>
      <c r="B2" s="1"/>
      <c r="C2" s="1"/>
    </row>
    <row r="3" spans="1:8" x14ac:dyDescent="0.2">
      <c r="A3" s="3" t="s">
        <v>1</v>
      </c>
      <c r="B3" s="3"/>
      <c r="C3" s="3"/>
      <c r="D3" s="4"/>
      <c r="E3" s="4"/>
      <c r="F3" s="4"/>
      <c r="G3" s="4"/>
      <c r="H3" s="41"/>
    </row>
    <row r="4" spans="1:8" x14ac:dyDescent="0.2">
      <c r="A4" s="3" t="s">
        <v>104</v>
      </c>
    </row>
    <row r="5" spans="1:8" x14ac:dyDescent="0.2">
      <c r="A5" s="3"/>
    </row>
    <row r="6" spans="1:8" x14ac:dyDescent="0.2">
      <c r="A6" s="1" t="s">
        <v>69</v>
      </c>
    </row>
    <row r="7" spans="1:8" x14ac:dyDescent="0.2">
      <c r="A7" s="1"/>
    </row>
    <row r="8" spans="1:8" x14ac:dyDescent="0.2">
      <c r="B8" s="67" t="s">
        <v>45</v>
      </c>
      <c r="C8" s="67"/>
      <c r="D8" s="67"/>
      <c r="E8" s="27"/>
      <c r="F8" s="27"/>
      <c r="G8" s="27"/>
      <c r="H8" s="46"/>
    </row>
    <row r="9" spans="1:8" s="21" customFormat="1" x14ac:dyDescent="0.2">
      <c r="A9" s="61" t="s">
        <v>61</v>
      </c>
      <c r="B9" s="69" t="s">
        <v>70</v>
      </c>
      <c r="C9" s="70"/>
      <c r="D9" s="69" t="s">
        <v>71</v>
      </c>
      <c r="E9" s="70"/>
      <c r="F9" s="42" t="s">
        <v>93</v>
      </c>
      <c r="G9" s="48" t="s">
        <v>64</v>
      </c>
      <c r="H9" s="49"/>
    </row>
    <row r="10" spans="1:8" x14ac:dyDescent="0.2">
      <c r="A10" s="62"/>
      <c r="B10" s="26" t="s">
        <v>79</v>
      </c>
      <c r="C10" s="26" t="s">
        <v>64</v>
      </c>
      <c r="D10" s="26" t="s">
        <v>79</v>
      </c>
      <c r="E10" s="26" t="s">
        <v>64</v>
      </c>
      <c r="F10" s="43" t="s">
        <v>28</v>
      </c>
      <c r="G10" s="43"/>
      <c r="H10" s="44"/>
    </row>
    <row r="11" spans="1:8" x14ac:dyDescent="0.2">
      <c r="A11" t="s">
        <v>67</v>
      </c>
      <c r="B11" s="2">
        <v>0</v>
      </c>
      <c r="C11" s="2">
        <v>0</v>
      </c>
      <c r="D11" s="2">
        <v>0</v>
      </c>
      <c r="E11" s="2">
        <v>0</v>
      </c>
      <c r="F11" s="44">
        <f>B11+D11</f>
        <v>0</v>
      </c>
      <c r="G11" s="44">
        <f>C11+E11</f>
        <v>0</v>
      </c>
      <c r="H11" s="44"/>
    </row>
    <row r="12" spans="1:8" x14ac:dyDescent="0.2">
      <c r="A12" t="s">
        <v>30</v>
      </c>
      <c r="B12" s="2">
        <v>0</v>
      </c>
      <c r="C12" s="2">
        <v>0</v>
      </c>
      <c r="D12" s="2">
        <v>0</v>
      </c>
      <c r="E12" s="2">
        <v>0</v>
      </c>
      <c r="F12" s="44">
        <f t="shared" ref="F12:F22" si="0">B12+D12</f>
        <v>0</v>
      </c>
      <c r="G12" s="44">
        <f t="shared" ref="G12:G22" si="1">C12+E12</f>
        <v>0</v>
      </c>
      <c r="H12" s="44"/>
    </row>
    <row r="13" spans="1:8" x14ac:dyDescent="0.2">
      <c r="A13" t="s">
        <v>31</v>
      </c>
      <c r="B13" s="2">
        <v>0</v>
      </c>
      <c r="C13" s="2">
        <v>0</v>
      </c>
      <c r="D13" s="2">
        <v>0</v>
      </c>
      <c r="E13" s="2">
        <v>0</v>
      </c>
      <c r="F13" s="44">
        <f t="shared" si="0"/>
        <v>0</v>
      </c>
      <c r="G13" s="44">
        <f t="shared" si="1"/>
        <v>0</v>
      </c>
      <c r="H13" s="44"/>
    </row>
    <row r="14" spans="1:8" x14ac:dyDescent="0.2">
      <c r="A14" t="s">
        <v>32</v>
      </c>
      <c r="B14" s="2">
        <v>0</v>
      </c>
      <c r="C14" s="2">
        <v>0</v>
      </c>
      <c r="D14" s="2">
        <v>0</v>
      </c>
      <c r="E14" s="2">
        <v>0</v>
      </c>
      <c r="F14" s="44">
        <f t="shared" si="0"/>
        <v>0</v>
      </c>
      <c r="G14" s="44">
        <f t="shared" si="1"/>
        <v>0</v>
      </c>
      <c r="H14" s="44"/>
    </row>
    <row r="15" spans="1:8" x14ac:dyDescent="0.2">
      <c r="A15" t="s">
        <v>33</v>
      </c>
      <c r="B15" s="2">
        <v>0</v>
      </c>
      <c r="C15" s="2">
        <v>0</v>
      </c>
      <c r="D15" s="2">
        <v>0</v>
      </c>
      <c r="E15" s="2">
        <v>0</v>
      </c>
      <c r="F15" s="44">
        <f t="shared" si="0"/>
        <v>0</v>
      </c>
      <c r="G15" s="44">
        <f t="shared" si="1"/>
        <v>0</v>
      </c>
      <c r="H15" s="44"/>
    </row>
    <row r="16" spans="1:8" x14ac:dyDescent="0.2">
      <c r="A16" t="s">
        <v>34</v>
      </c>
      <c r="B16" s="2">
        <v>0</v>
      </c>
      <c r="C16" s="2">
        <v>0</v>
      </c>
      <c r="D16" s="2">
        <v>0</v>
      </c>
      <c r="E16" s="2">
        <v>0</v>
      </c>
      <c r="F16" s="44">
        <f t="shared" si="0"/>
        <v>0</v>
      </c>
      <c r="G16" s="44">
        <f t="shared" si="1"/>
        <v>0</v>
      </c>
      <c r="H16" s="44"/>
    </row>
    <row r="17" spans="1:22" x14ac:dyDescent="0.2">
      <c r="A17" t="s">
        <v>35</v>
      </c>
      <c r="B17" s="2">
        <v>0</v>
      </c>
      <c r="C17" s="2">
        <v>0</v>
      </c>
      <c r="D17" s="2">
        <v>0</v>
      </c>
      <c r="E17" s="2">
        <v>0</v>
      </c>
      <c r="F17" s="44">
        <f t="shared" si="0"/>
        <v>0</v>
      </c>
      <c r="G17" s="44">
        <f t="shared" si="1"/>
        <v>0</v>
      </c>
      <c r="H17" s="44"/>
    </row>
    <row r="18" spans="1:22" x14ac:dyDescent="0.2">
      <c r="A18" t="s">
        <v>36</v>
      </c>
      <c r="B18" s="2">
        <v>0</v>
      </c>
      <c r="C18" s="2">
        <v>0</v>
      </c>
      <c r="D18" s="2">
        <v>0</v>
      </c>
      <c r="E18" s="2">
        <v>0</v>
      </c>
      <c r="F18" s="44">
        <f t="shared" si="0"/>
        <v>0</v>
      </c>
      <c r="G18" s="44">
        <f t="shared" si="1"/>
        <v>0</v>
      </c>
      <c r="H18" s="44"/>
    </row>
    <row r="19" spans="1:22" x14ac:dyDescent="0.2">
      <c r="A19" t="s">
        <v>37</v>
      </c>
      <c r="B19" s="2">
        <v>0</v>
      </c>
      <c r="C19" s="2">
        <v>0</v>
      </c>
      <c r="D19" s="2">
        <v>0</v>
      </c>
      <c r="E19" s="2">
        <v>0</v>
      </c>
      <c r="F19" s="44">
        <f t="shared" si="0"/>
        <v>0</v>
      </c>
      <c r="G19" s="44">
        <f t="shared" si="1"/>
        <v>0</v>
      </c>
      <c r="H19" s="44"/>
    </row>
    <row r="20" spans="1:22" x14ac:dyDescent="0.2">
      <c r="A20" t="s">
        <v>38</v>
      </c>
      <c r="B20" s="2">
        <f>'PPh 21 BP &amp; Pesangon'!D11</f>
        <v>57000000</v>
      </c>
      <c r="C20" s="2">
        <f>'PPh 21 BP &amp; Pesangon'!D14</f>
        <v>350000</v>
      </c>
      <c r="D20" s="2">
        <v>0</v>
      </c>
      <c r="E20" s="2">
        <v>0</v>
      </c>
      <c r="F20" s="44">
        <f t="shared" si="0"/>
        <v>57000000</v>
      </c>
      <c r="G20" s="44">
        <f t="shared" si="1"/>
        <v>350000</v>
      </c>
      <c r="H20" s="44"/>
    </row>
    <row r="21" spans="1:22" x14ac:dyDescent="0.2">
      <c r="A21" t="s">
        <v>39</v>
      </c>
      <c r="B21" s="2">
        <v>0</v>
      </c>
      <c r="C21" s="2">
        <v>0</v>
      </c>
      <c r="D21" s="2">
        <f>'PPh 21 BP &amp; Pesangon'!D18</f>
        <v>55000000</v>
      </c>
      <c r="E21" s="2">
        <f>'PPh 21 BP &amp; Pesangon'!D21</f>
        <v>3250000</v>
      </c>
      <c r="F21" s="44">
        <f t="shared" si="0"/>
        <v>55000000</v>
      </c>
      <c r="G21" s="44">
        <f t="shared" si="1"/>
        <v>3250000</v>
      </c>
      <c r="H21" s="44"/>
    </row>
    <row r="22" spans="1:22" x14ac:dyDescent="0.2">
      <c r="A22" t="s">
        <v>40</v>
      </c>
      <c r="B22" s="2">
        <v>0</v>
      </c>
      <c r="C22" s="2">
        <v>0</v>
      </c>
      <c r="D22" s="2">
        <v>0</v>
      </c>
      <c r="E22" s="2">
        <v>0</v>
      </c>
      <c r="F22" s="44">
        <f t="shared" si="0"/>
        <v>0</v>
      </c>
      <c r="G22" s="44">
        <f t="shared" si="1"/>
        <v>0</v>
      </c>
      <c r="H22" s="44"/>
    </row>
    <row r="23" spans="1:22" ht="16" thickBot="1" x14ac:dyDescent="0.25">
      <c r="A23" s="31"/>
      <c r="B23" s="32">
        <f>SUM(B11:B22)</f>
        <v>57000000</v>
      </c>
      <c r="C23" s="32">
        <f t="shared" ref="C23:E23" si="2">SUM(C11:C22)</f>
        <v>350000</v>
      </c>
      <c r="D23" s="32">
        <f t="shared" si="2"/>
        <v>55000000</v>
      </c>
      <c r="E23" s="32">
        <f t="shared" si="2"/>
        <v>3250000</v>
      </c>
      <c r="F23" s="45">
        <f t="shared" ref="F23" si="3">SUM(F11:F22)</f>
        <v>112000000</v>
      </c>
      <c r="G23" s="45">
        <f t="shared" ref="G23" si="4">SUM(G11:G22)</f>
        <v>3600000</v>
      </c>
      <c r="H23" s="44"/>
    </row>
    <row r="24" spans="1:22" s="40" customFormat="1" ht="16" thickTop="1" x14ac:dyDescent="0.2"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7" spans="1:22" x14ac:dyDescent="0.2">
      <c r="B27" s="68" t="s">
        <v>54</v>
      </c>
      <c r="C27" s="68"/>
      <c r="D27" s="68"/>
      <c r="E27" s="68"/>
      <c r="F27" s="68"/>
      <c r="G27" s="68"/>
      <c r="H27" s="68"/>
      <c r="I27" s="28"/>
      <c r="J27" s="28"/>
      <c r="K27" s="28"/>
    </row>
    <row r="28" spans="1:22" x14ac:dyDescent="0.2">
      <c r="A28" s="61" t="s">
        <v>61</v>
      </c>
      <c r="B28" s="69" t="s">
        <v>72</v>
      </c>
      <c r="C28" s="70"/>
      <c r="D28" s="69" t="s">
        <v>73</v>
      </c>
      <c r="E28" s="70"/>
      <c r="F28" s="69" t="s">
        <v>74</v>
      </c>
      <c r="G28" s="70"/>
      <c r="H28" s="69" t="s">
        <v>75</v>
      </c>
      <c r="I28" s="70"/>
      <c r="J28" s="48" t="s">
        <v>93</v>
      </c>
      <c r="K28" s="48" t="s">
        <v>64</v>
      </c>
      <c r="L28" s="44"/>
    </row>
    <row r="29" spans="1:22" x14ac:dyDescent="0.2">
      <c r="A29" s="62"/>
      <c r="B29" s="26" t="s">
        <v>79</v>
      </c>
      <c r="C29" s="26" t="s">
        <v>64</v>
      </c>
      <c r="D29" s="26" t="s">
        <v>79</v>
      </c>
      <c r="E29" s="26" t="s">
        <v>64</v>
      </c>
      <c r="F29" s="26" t="s">
        <v>79</v>
      </c>
      <c r="G29" s="26" t="s">
        <v>64</v>
      </c>
      <c r="H29" s="26" t="s">
        <v>79</v>
      </c>
      <c r="I29" s="26" t="s">
        <v>64</v>
      </c>
      <c r="J29" s="48" t="s">
        <v>28</v>
      </c>
      <c r="K29" s="48"/>
      <c r="L29" s="44"/>
    </row>
    <row r="30" spans="1:22" x14ac:dyDescent="0.2">
      <c r="A30" t="s">
        <v>67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10000000</v>
      </c>
      <c r="I30" s="2">
        <f>'Sales BP'!I10</f>
        <v>25000</v>
      </c>
      <c r="J30" s="44">
        <f>B30+D30+F30+H30</f>
        <v>10000000</v>
      </c>
      <c r="K30" s="44">
        <f>C30+E30+G30+I30</f>
        <v>25000</v>
      </c>
      <c r="L30" s="44"/>
    </row>
    <row r="31" spans="1:22" x14ac:dyDescent="0.2">
      <c r="A3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10000000</v>
      </c>
      <c r="I31" s="2">
        <f>'Sales BP'!I11</f>
        <v>25000</v>
      </c>
      <c r="J31" s="44">
        <f t="shared" ref="J31:J41" si="5">B31+D31+F31+H31</f>
        <v>10000000</v>
      </c>
      <c r="K31" s="44">
        <f t="shared" ref="K31:K41" si="6">C31+E31+G31+I31</f>
        <v>25000</v>
      </c>
      <c r="L31" s="44"/>
    </row>
    <row r="32" spans="1:22" x14ac:dyDescent="0.2">
      <c r="A32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7500000</v>
      </c>
      <c r="I32" s="2">
        <f>'Sales BP'!I12</f>
        <v>0</v>
      </c>
      <c r="J32" s="44">
        <f t="shared" si="5"/>
        <v>7500000</v>
      </c>
      <c r="K32" s="44">
        <f t="shared" si="6"/>
        <v>0</v>
      </c>
      <c r="L32" s="44"/>
    </row>
    <row r="33" spans="1:22" x14ac:dyDescent="0.2">
      <c r="A33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5000000</v>
      </c>
      <c r="I33" s="2">
        <f>'Sales BP'!I13</f>
        <v>0</v>
      </c>
      <c r="J33" s="44">
        <f t="shared" si="5"/>
        <v>5000000</v>
      </c>
      <c r="K33" s="44">
        <f t="shared" si="6"/>
        <v>0</v>
      </c>
      <c r="L33" s="44"/>
    </row>
    <row r="34" spans="1:22" x14ac:dyDescent="0.2">
      <c r="A34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6000000</v>
      </c>
      <c r="I34" s="2">
        <f>'Sales BP'!I14</f>
        <v>0</v>
      </c>
      <c r="J34" s="44">
        <f t="shared" si="5"/>
        <v>6000000</v>
      </c>
      <c r="K34" s="44">
        <f t="shared" si="6"/>
        <v>0</v>
      </c>
      <c r="L34" s="44"/>
    </row>
    <row r="35" spans="1:22" x14ac:dyDescent="0.2">
      <c r="A35" t="s">
        <v>34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5500000</v>
      </c>
      <c r="I35" s="2">
        <f>'Sales BP'!I15</f>
        <v>0</v>
      </c>
      <c r="J35" s="44">
        <f t="shared" si="5"/>
        <v>5500000</v>
      </c>
      <c r="K35" s="44">
        <f t="shared" si="6"/>
        <v>0</v>
      </c>
      <c r="L35" s="44"/>
    </row>
    <row r="36" spans="1:22" x14ac:dyDescent="0.2">
      <c r="A36" t="s">
        <v>35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2500000</v>
      </c>
      <c r="I36" s="2">
        <f>'Sales BP'!I16</f>
        <v>0</v>
      </c>
      <c r="J36" s="44">
        <f t="shared" si="5"/>
        <v>2500000</v>
      </c>
      <c r="K36" s="44">
        <f t="shared" si="6"/>
        <v>0</v>
      </c>
      <c r="L36" s="44"/>
    </row>
    <row r="37" spans="1:22" x14ac:dyDescent="0.2">
      <c r="A37" t="s">
        <v>36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3500000</v>
      </c>
      <c r="I37" s="2">
        <f>'Sales BP'!I17</f>
        <v>0</v>
      </c>
      <c r="J37" s="44">
        <f t="shared" si="5"/>
        <v>3500000</v>
      </c>
      <c r="K37" s="44">
        <f t="shared" si="6"/>
        <v>0</v>
      </c>
      <c r="L37" s="44"/>
    </row>
    <row r="38" spans="1:22" x14ac:dyDescent="0.2">
      <c r="A38" t="s">
        <v>37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4000000</v>
      </c>
      <c r="I38" s="2">
        <f>'Sales BP'!I18</f>
        <v>0</v>
      </c>
      <c r="J38" s="44">
        <f t="shared" si="5"/>
        <v>4000000</v>
      </c>
      <c r="K38" s="44">
        <f t="shared" si="6"/>
        <v>0</v>
      </c>
      <c r="L38" s="44"/>
    </row>
    <row r="39" spans="1:22" x14ac:dyDescent="0.2">
      <c r="A39" t="s">
        <v>38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10000000</v>
      </c>
      <c r="I39" s="2">
        <f>'Sales BP'!I19</f>
        <v>25000</v>
      </c>
      <c r="J39" s="44">
        <f t="shared" si="5"/>
        <v>10000000</v>
      </c>
      <c r="K39" s="44">
        <f t="shared" si="6"/>
        <v>25000</v>
      </c>
      <c r="L39" s="44"/>
    </row>
    <row r="40" spans="1:22" x14ac:dyDescent="0.2">
      <c r="A40" t="s">
        <v>39</v>
      </c>
      <c r="B40" s="2">
        <f>'PPh 21 BP &amp; Pesangon'!H16</f>
        <v>50000000</v>
      </c>
      <c r="C40" s="2">
        <f>'PPh 21 BP &amp; Pesangon'!H17</f>
        <v>2500000</v>
      </c>
      <c r="D40" s="2">
        <f>'PPh 21 BP &amp; Pesangon'!H20</f>
        <v>5000000</v>
      </c>
      <c r="E40" s="2">
        <f>'PPh 21 BP &amp; Pesangon'!H22</f>
        <v>250000</v>
      </c>
      <c r="F40" s="2">
        <f>'PPh 21 BP &amp; Pesangon'!H11</f>
        <v>4000000</v>
      </c>
      <c r="G40" s="2">
        <f>'PPh 21 BP &amp; Pesangon'!H13</f>
        <v>100000</v>
      </c>
      <c r="H40" s="2">
        <v>9000000</v>
      </c>
      <c r="I40" s="2">
        <f>'Sales BP'!I20</f>
        <v>0</v>
      </c>
      <c r="J40" s="44">
        <f t="shared" si="5"/>
        <v>68000000</v>
      </c>
      <c r="K40" s="44">
        <f t="shared" si="6"/>
        <v>2850000</v>
      </c>
      <c r="L40" s="44"/>
    </row>
    <row r="41" spans="1:22" x14ac:dyDescent="0.2">
      <c r="A41" t="s">
        <v>40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4000000</v>
      </c>
      <c r="I41" s="2">
        <f>'Sales BP'!I21</f>
        <v>0</v>
      </c>
      <c r="J41" s="44">
        <f t="shared" si="5"/>
        <v>4000000</v>
      </c>
      <c r="K41" s="44">
        <f t="shared" si="6"/>
        <v>0</v>
      </c>
      <c r="L41" s="44"/>
    </row>
    <row r="42" spans="1:22" ht="16" thickBot="1" x14ac:dyDescent="0.25">
      <c r="A42" s="31"/>
      <c r="B42" s="32">
        <f t="shared" ref="B42:I42" si="7">SUM(B30:B41)</f>
        <v>50000000</v>
      </c>
      <c r="C42" s="32">
        <f t="shared" si="7"/>
        <v>2500000</v>
      </c>
      <c r="D42" s="32">
        <f t="shared" si="7"/>
        <v>5000000</v>
      </c>
      <c r="E42" s="32">
        <f t="shared" si="7"/>
        <v>250000</v>
      </c>
      <c r="F42" s="32">
        <f t="shared" si="7"/>
        <v>4000000</v>
      </c>
      <c r="G42" s="32">
        <f t="shared" si="7"/>
        <v>100000</v>
      </c>
      <c r="H42" s="32">
        <f t="shared" si="7"/>
        <v>77000000</v>
      </c>
      <c r="I42" s="32">
        <f t="shared" si="7"/>
        <v>75000</v>
      </c>
      <c r="J42" s="45">
        <f t="shared" ref="J42" si="8">SUM(J30:J41)</f>
        <v>136000000</v>
      </c>
      <c r="K42" s="45">
        <f t="shared" ref="K42" si="9">SUM(K30:K41)</f>
        <v>2925000</v>
      </c>
      <c r="L42" s="44"/>
    </row>
    <row r="43" spans="1:22" s="40" customFormat="1" ht="16" thickTop="1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5" spans="1:22" x14ac:dyDescent="0.2">
      <c r="B45" s="47"/>
      <c r="C45" s="73" t="s">
        <v>77</v>
      </c>
      <c r="D45" s="73"/>
      <c r="E45" s="47"/>
      <c r="F45" s="2"/>
    </row>
    <row r="46" spans="1:22" x14ac:dyDescent="0.2">
      <c r="A46" s="61" t="s">
        <v>61</v>
      </c>
      <c r="B46" s="69" t="s">
        <v>80</v>
      </c>
      <c r="C46" s="70"/>
      <c r="D46" s="71" t="s">
        <v>78</v>
      </c>
      <c r="E46" s="71" t="s">
        <v>76</v>
      </c>
      <c r="F46" s="21"/>
    </row>
    <row r="47" spans="1:22" x14ac:dyDescent="0.2">
      <c r="A47" s="62"/>
      <c r="B47" s="26" t="s">
        <v>79</v>
      </c>
      <c r="C47" s="26" t="s">
        <v>64</v>
      </c>
      <c r="D47" s="72"/>
      <c r="E47" s="72"/>
    </row>
    <row r="48" spans="1:22" x14ac:dyDescent="0.2">
      <c r="A48" t="s">
        <v>67</v>
      </c>
      <c r="B48" s="2">
        <v>0</v>
      </c>
      <c r="C48" s="2">
        <v>0</v>
      </c>
      <c r="D48" s="2">
        <v>0</v>
      </c>
      <c r="E48" s="2">
        <v>0</v>
      </c>
    </row>
    <row r="49" spans="1:7" x14ac:dyDescent="0.2">
      <c r="A49" t="s">
        <v>30</v>
      </c>
      <c r="B49" s="2">
        <v>0</v>
      </c>
      <c r="C49" s="2">
        <v>0</v>
      </c>
      <c r="D49" s="2">
        <v>0</v>
      </c>
      <c r="E49" s="2">
        <v>0</v>
      </c>
    </row>
    <row r="50" spans="1:7" x14ac:dyDescent="0.2">
      <c r="A50" t="s">
        <v>31</v>
      </c>
      <c r="B50" s="2">
        <v>0</v>
      </c>
      <c r="C50" s="2">
        <v>0</v>
      </c>
      <c r="D50" s="2">
        <v>0</v>
      </c>
      <c r="E50" s="2">
        <v>0</v>
      </c>
    </row>
    <row r="51" spans="1:7" x14ac:dyDescent="0.2">
      <c r="A51" t="s">
        <v>32</v>
      </c>
      <c r="B51" s="2">
        <v>0</v>
      </c>
      <c r="C51" s="2">
        <v>0</v>
      </c>
      <c r="D51" s="2">
        <v>0</v>
      </c>
      <c r="E51" s="2">
        <v>0</v>
      </c>
    </row>
    <row r="52" spans="1:7" x14ac:dyDescent="0.2">
      <c r="A52" t="s">
        <v>33</v>
      </c>
      <c r="B52" s="2">
        <v>0</v>
      </c>
      <c r="C52" s="2">
        <v>0</v>
      </c>
      <c r="D52" s="2">
        <v>0</v>
      </c>
      <c r="E52" s="2">
        <v>0</v>
      </c>
    </row>
    <row r="53" spans="1:7" x14ac:dyDescent="0.2">
      <c r="A53" t="s">
        <v>34</v>
      </c>
      <c r="B53" s="2">
        <v>0</v>
      </c>
      <c r="C53" s="2">
        <v>0</v>
      </c>
      <c r="D53" s="2">
        <v>0</v>
      </c>
      <c r="E53" s="2">
        <v>0</v>
      </c>
    </row>
    <row r="54" spans="1:7" x14ac:dyDescent="0.2">
      <c r="A54" t="s">
        <v>35</v>
      </c>
      <c r="B54" s="2">
        <v>0</v>
      </c>
      <c r="C54" s="2">
        <v>0</v>
      </c>
      <c r="D54" s="2">
        <v>0</v>
      </c>
      <c r="E54" s="2">
        <v>0</v>
      </c>
    </row>
    <row r="55" spans="1:7" x14ac:dyDescent="0.2">
      <c r="A55" t="s">
        <v>36</v>
      </c>
      <c r="B55" s="2">
        <v>0</v>
      </c>
      <c r="C55" s="2">
        <v>0</v>
      </c>
      <c r="D55" s="2">
        <v>0</v>
      </c>
      <c r="E55" s="2">
        <v>0</v>
      </c>
    </row>
    <row r="56" spans="1:7" x14ac:dyDescent="0.2">
      <c r="A56" t="s">
        <v>37</v>
      </c>
      <c r="B56" s="2">
        <v>0</v>
      </c>
      <c r="C56" s="2">
        <v>0</v>
      </c>
      <c r="D56" s="2">
        <v>0</v>
      </c>
      <c r="E56" s="2">
        <v>0</v>
      </c>
    </row>
    <row r="57" spans="1:7" x14ac:dyDescent="0.2">
      <c r="A57" t="s">
        <v>38</v>
      </c>
      <c r="B57" s="2">
        <v>0</v>
      </c>
      <c r="C57" s="2">
        <v>0</v>
      </c>
      <c r="D57" s="2">
        <v>0</v>
      </c>
      <c r="E57" s="2">
        <v>0</v>
      </c>
    </row>
    <row r="58" spans="1:7" x14ac:dyDescent="0.2">
      <c r="A58" t="s">
        <v>39</v>
      </c>
      <c r="B58" s="2">
        <f>'PPh 21 BP &amp; Pesangon'!H26</f>
        <v>20000000</v>
      </c>
      <c r="C58" s="2">
        <f>'PPh 21 BP &amp; Pesangon'!H27</f>
        <v>4000000</v>
      </c>
      <c r="D58" s="2">
        <f>B58</f>
        <v>20000000</v>
      </c>
      <c r="E58" s="2">
        <f>C58</f>
        <v>4000000</v>
      </c>
    </row>
    <row r="59" spans="1:7" x14ac:dyDescent="0.2">
      <c r="A59" t="s">
        <v>40</v>
      </c>
      <c r="B59" s="2">
        <v>0</v>
      </c>
      <c r="C59" s="2">
        <v>0</v>
      </c>
      <c r="D59" s="2">
        <v>0</v>
      </c>
      <c r="E59" s="2">
        <v>0</v>
      </c>
    </row>
    <row r="60" spans="1:7" ht="16" thickBot="1" x14ac:dyDescent="0.25">
      <c r="A60" s="31"/>
      <c r="B60" s="32">
        <f>SUM(B48:B59)</f>
        <v>20000000</v>
      </c>
      <c r="C60" s="32">
        <f>SUM(C48:C59)</f>
        <v>4000000</v>
      </c>
      <c r="D60" s="32">
        <f>SUM(D48:D59)</f>
        <v>20000000</v>
      </c>
      <c r="E60" s="32">
        <f>SUM(E48:E59)</f>
        <v>4000000</v>
      </c>
    </row>
    <row r="61" spans="1:7" ht="16" thickTop="1" x14ac:dyDescent="0.2">
      <c r="B61" s="2"/>
      <c r="C61" s="44"/>
      <c r="D61" s="44"/>
      <c r="E61" s="44"/>
      <c r="F61" s="44"/>
      <c r="G61" s="40"/>
    </row>
    <row r="62" spans="1:7" x14ac:dyDescent="0.2">
      <c r="C62" s="40"/>
      <c r="D62" s="40"/>
      <c r="E62" s="40"/>
      <c r="F62" s="40"/>
      <c r="G62" s="40"/>
    </row>
  </sheetData>
  <mergeCells count="15">
    <mergeCell ref="A46:A47"/>
    <mergeCell ref="D46:D47"/>
    <mergeCell ref="E46:E47"/>
    <mergeCell ref="B46:C46"/>
    <mergeCell ref="A9:A10"/>
    <mergeCell ref="C45:D45"/>
    <mergeCell ref="A28:A29"/>
    <mergeCell ref="B8:D8"/>
    <mergeCell ref="B27:H27"/>
    <mergeCell ref="B9:C9"/>
    <mergeCell ref="D9:E9"/>
    <mergeCell ref="B28:C28"/>
    <mergeCell ref="D28:E28"/>
    <mergeCell ref="F28:G28"/>
    <mergeCell ref="H28:I28"/>
  </mergeCells>
  <printOptions horizontalCentered="1"/>
  <pageMargins left="0.25" right="0.25" top="0.75" bottom="0.75" header="0.3" footer="0.3"/>
  <pageSetup paperSize="9" scale="90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3" zoomScale="94" zoomScaleNormal="80" zoomScalePageLayoutView="80" workbookViewId="0">
      <selection activeCell="G28" sqref="G28"/>
    </sheetView>
  </sheetViews>
  <sheetFormatPr baseColWidth="10" defaultColWidth="8.83203125" defaultRowHeight="15" x14ac:dyDescent="0.2"/>
  <cols>
    <col min="1" max="1" width="13.33203125" customWidth="1"/>
    <col min="2" max="2" width="14.1640625" bestFit="1" customWidth="1"/>
    <col min="3" max="3" width="19.5" bestFit="1" customWidth="1"/>
    <col min="4" max="4" width="14.5" style="2" bestFit="1" customWidth="1"/>
    <col min="5" max="5" width="13.1640625" style="2" bestFit="1" customWidth="1"/>
    <col min="6" max="6" width="12.5" style="2" bestFit="1" customWidth="1"/>
    <col min="7" max="7" width="19.83203125" style="2" bestFit="1" customWidth="1"/>
    <col min="8" max="8" width="20.83203125" style="2" bestFit="1" customWidth="1"/>
    <col min="9" max="9" width="20.5" style="2" bestFit="1" customWidth="1"/>
    <col min="10" max="10" width="7.5" bestFit="1" customWidth="1"/>
    <col min="11" max="11" width="24" bestFit="1" customWidth="1"/>
  </cols>
  <sheetData>
    <row r="1" spans="1:11" x14ac:dyDescent="0.2">
      <c r="A1" s="1"/>
      <c r="B1" s="1"/>
    </row>
    <row r="2" spans="1:11" x14ac:dyDescent="0.2">
      <c r="A2" s="1" t="s">
        <v>0</v>
      </c>
      <c r="B2" s="1"/>
    </row>
    <row r="3" spans="1:11" x14ac:dyDescent="0.2">
      <c r="A3" s="3" t="s">
        <v>1</v>
      </c>
      <c r="B3" s="3"/>
      <c r="C3" s="4"/>
    </row>
    <row r="4" spans="1:11" x14ac:dyDescent="0.2">
      <c r="A4" s="3" t="s">
        <v>104</v>
      </c>
    </row>
    <row r="5" spans="1:11" x14ac:dyDescent="0.2">
      <c r="A5" s="3"/>
    </row>
    <row r="6" spans="1:11" x14ac:dyDescent="0.2">
      <c r="A6" s="1" t="s">
        <v>115</v>
      </c>
    </row>
    <row r="7" spans="1:11" x14ac:dyDescent="0.2">
      <c r="A7" s="1"/>
    </row>
    <row r="8" spans="1:11" s="21" customFormat="1" x14ac:dyDescent="0.2">
      <c r="A8" s="61" t="s">
        <v>61</v>
      </c>
      <c r="B8" s="33" t="s">
        <v>81</v>
      </c>
      <c r="C8" s="33" t="s">
        <v>82</v>
      </c>
      <c r="D8" s="33" t="s">
        <v>83</v>
      </c>
      <c r="E8" s="33" t="s">
        <v>84</v>
      </c>
      <c r="F8" s="33" t="s">
        <v>86</v>
      </c>
      <c r="G8" s="33" t="s">
        <v>87</v>
      </c>
      <c r="H8" s="33" t="s">
        <v>88</v>
      </c>
      <c r="I8" s="38" t="s">
        <v>89</v>
      </c>
      <c r="J8" s="34" t="s">
        <v>90</v>
      </c>
      <c r="K8" s="35" t="s">
        <v>91</v>
      </c>
    </row>
    <row r="9" spans="1:11" x14ac:dyDescent="0.2">
      <c r="A9" s="62"/>
      <c r="B9" s="26"/>
      <c r="C9" s="26"/>
      <c r="D9" s="26"/>
      <c r="E9" s="26" t="s">
        <v>85</v>
      </c>
      <c r="F9" s="26"/>
      <c r="G9" s="26"/>
      <c r="H9" s="26"/>
      <c r="I9" s="39"/>
      <c r="J9" s="36"/>
      <c r="K9" s="37"/>
    </row>
    <row r="10" spans="1:11" x14ac:dyDescent="0.2">
      <c r="A10" t="s">
        <v>67</v>
      </c>
      <c r="B10" s="2">
        <f>'[1]Rekap PPh 21 Peg.teta Per bulan'!$S$7+'[1]Rekap PPh 21 Peg.teta Per bulan'!$S$8</f>
        <v>5764716.666666666</v>
      </c>
      <c r="C10" s="2">
        <f>'Rekap PPh 21 PTT'!M9</f>
        <v>139500</v>
      </c>
      <c r="D10" s="2">
        <f>'PPh 21 BP, Pesangon, PPh 26'!K30</f>
        <v>25000</v>
      </c>
      <c r="E10" s="2">
        <f>'PPh 21 BP, Pesangon, PPh 26'!G11</f>
        <v>0</v>
      </c>
      <c r="F10" s="2">
        <f>'PPh 21 BP, Pesangon, PPh 26'!C48</f>
        <v>0</v>
      </c>
      <c r="G10" s="2">
        <f>SUM(B10:F10)</f>
        <v>5929216.666666666</v>
      </c>
      <c r="I10" s="2">
        <f>G10+H10</f>
        <v>5929216.666666666</v>
      </c>
    </row>
    <row r="11" spans="1:11" x14ac:dyDescent="0.2">
      <c r="A11" t="s">
        <v>30</v>
      </c>
      <c r="B11" s="2">
        <f>'[1]Rekap PPh 21 Peg.teta Per bulan'!$S$9</f>
        <v>1642216.6666666665</v>
      </c>
      <c r="C11" s="2">
        <f>'Rekap PPh 21 PTT'!M10</f>
        <v>139500</v>
      </c>
      <c r="D11" s="2">
        <f>'PPh 21 BP, Pesangon, PPh 26'!K31</f>
        <v>25000</v>
      </c>
      <c r="E11" s="2">
        <f>'PPh 21 BP, Pesangon, PPh 26'!G12</f>
        <v>0</v>
      </c>
      <c r="F11" s="2">
        <f>'PPh 21 BP, Pesangon, PPh 26'!C49</f>
        <v>0</v>
      </c>
      <c r="G11" s="2">
        <f t="shared" ref="G11:G21" si="0">SUM(B11:F11)</f>
        <v>1806716.6666666665</v>
      </c>
      <c r="I11" s="2">
        <f t="shared" ref="I11:I21" si="1">G11+H11</f>
        <v>1806716.6666666665</v>
      </c>
    </row>
    <row r="12" spans="1:11" x14ac:dyDescent="0.2">
      <c r="A12" t="s">
        <v>31</v>
      </c>
      <c r="B12" s="2">
        <f>'[1]Rekap PPh 21 Peg.teta Per bulan'!$S$10</f>
        <v>1642216.6666666665</v>
      </c>
      <c r="C12" s="2">
        <f>'Rekap PPh 21 PTT'!M11</f>
        <v>139500</v>
      </c>
      <c r="D12" s="2">
        <f>'PPh 21 BP, Pesangon, PPh 26'!K32</f>
        <v>0</v>
      </c>
      <c r="E12" s="2">
        <f>'PPh 21 BP, Pesangon, PPh 26'!G13</f>
        <v>0</v>
      </c>
      <c r="F12" s="2">
        <f>'PPh 21 BP, Pesangon, PPh 26'!C50</f>
        <v>0</v>
      </c>
      <c r="G12" s="2">
        <f t="shared" si="0"/>
        <v>1781716.6666666665</v>
      </c>
      <c r="I12" s="2">
        <f t="shared" si="1"/>
        <v>1781716.6666666665</v>
      </c>
    </row>
    <row r="13" spans="1:11" x14ac:dyDescent="0.2">
      <c r="A13" t="s">
        <v>32</v>
      </c>
      <c r="B13" s="2">
        <f>'[1]Rekap PPh 21 Peg.teta Per bulan'!$S$11</f>
        <v>1642216.6666666665</v>
      </c>
      <c r="C13" s="2">
        <f>'Rekap PPh 21 PTT'!M12</f>
        <v>139500</v>
      </c>
      <c r="D13" s="2">
        <f>'PPh 21 BP, Pesangon, PPh 26'!K33</f>
        <v>0</v>
      </c>
      <c r="E13" s="2">
        <f>'PPh 21 BP, Pesangon, PPh 26'!G14</f>
        <v>0</v>
      </c>
      <c r="F13" s="2">
        <f>'PPh 21 BP, Pesangon, PPh 26'!C51</f>
        <v>0</v>
      </c>
      <c r="G13" s="2">
        <f t="shared" si="0"/>
        <v>1781716.6666666665</v>
      </c>
      <c r="I13" s="2">
        <f t="shared" si="1"/>
        <v>1781716.6666666665</v>
      </c>
    </row>
    <row r="14" spans="1:11" x14ac:dyDescent="0.2">
      <c r="A14" t="s">
        <v>33</v>
      </c>
      <c r="B14" s="2">
        <f>'[1]Rekap PPh 21 Peg.teta Per bulan'!$S$12</f>
        <v>1642216.6666666665</v>
      </c>
      <c r="C14" s="2">
        <f>'Rekap PPh 21 PTT'!M13</f>
        <v>139500</v>
      </c>
      <c r="D14" s="2">
        <f>'PPh 21 BP, Pesangon, PPh 26'!K34</f>
        <v>0</v>
      </c>
      <c r="E14" s="2">
        <f>'PPh 21 BP, Pesangon, PPh 26'!G15</f>
        <v>0</v>
      </c>
      <c r="F14" s="2">
        <f>'PPh 21 BP, Pesangon, PPh 26'!C52</f>
        <v>0</v>
      </c>
      <c r="G14" s="2">
        <f t="shared" si="0"/>
        <v>1781716.6666666665</v>
      </c>
      <c r="I14" s="2">
        <f t="shared" si="1"/>
        <v>1781716.6666666665</v>
      </c>
    </row>
    <row r="15" spans="1:11" x14ac:dyDescent="0.2">
      <c r="A15" t="s">
        <v>34</v>
      </c>
      <c r="B15" s="2">
        <f>'[1]Rekap PPh 21 Peg.teta Per bulan'!$S$13</f>
        <v>1642216.6666666665</v>
      </c>
      <c r="C15" s="2">
        <f>'Rekap PPh 21 PTT'!M14</f>
        <v>139500</v>
      </c>
      <c r="D15" s="2">
        <f>'PPh 21 BP, Pesangon, PPh 26'!K35</f>
        <v>0</v>
      </c>
      <c r="E15" s="2">
        <f>'PPh 21 BP, Pesangon, PPh 26'!G16</f>
        <v>0</v>
      </c>
      <c r="F15" s="2">
        <f>'PPh 21 BP, Pesangon, PPh 26'!C53</f>
        <v>0</v>
      </c>
      <c r="G15" s="2">
        <f t="shared" si="0"/>
        <v>1781716.6666666665</v>
      </c>
      <c r="I15" s="2">
        <f t="shared" si="1"/>
        <v>1781716.6666666665</v>
      </c>
    </row>
    <row r="16" spans="1:11" x14ac:dyDescent="0.2">
      <c r="A16" t="s">
        <v>35</v>
      </c>
      <c r="B16" s="2">
        <f>'[1]Rekap PPh 21 Peg.teta Per bulan'!$S$14</f>
        <v>1424820.8333333333</v>
      </c>
      <c r="C16" s="2">
        <f>'Rekap PPh 21 PTT'!M15</f>
        <v>139500</v>
      </c>
      <c r="D16" s="2">
        <f>'PPh 21 BP, Pesangon, PPh 26'!K36</f>
        <v>0</v>
      </c>
      <c r="E16" s="2">
        <f>'PPh 21 BP, Pesangon, PPh 26'!G17</f>
        <v>0</v>
      </c>
      <c r="F16" s="2">
        <f>'PPh 21 BP, Pesangon, PPh 26'!C54</f>
        <v>0</v>
      </c>
      <c r="G16" s="2">
        <f t="shared" si="0"/>
        <v>1564320.8333333333</v>
      </c>
      <c r="I16" s="2">
        <f t="shared" si="1"/>
        <v>1564320.8333333333</v>
      </c>
    </row>
    <row r="17" spans="1:11" x14ac:dyDescent="0.2">
      <c r="A17" t="s">
        <v>36</v>
      </c>
      <c r="B17" s="2">
        <f>'[1]Rekap PPh 21 Peg.teta Per bulan'!$S$15</f>
        <v>1424820.8333333333</v>
      </c>
      <c r="C17" s="2">
        <f>'Rekap PPh 21 PTT'!M16</f>
        <v>139500</v>
      </c>
      <c r="D17" s="2">
        <f>'PPh 21 BP, Pesangon, PPh 26'!K37</f>
        <v>0</v>
      </c>
      <c r="E17" s="2">
        <f>'PPh 21 BP, Pesangon, PPh 26'!G18</f>
        <v>0</v>
      </c>
      <c r="F17" s="2">
        <f>'PPh 21 BP, Pesangon, PPh 26'!C55</f>
        <v>0</v>
      </c>
      <c r="G17" s="2">
        <f t="shared" si="0"/>
        <v>1564320.8333333333</v>
      </c>
      <c r="I17" s="2">
        <f t="shared" si="1"/>
        <v>1564320.8333333333</v>
      </c>
    </row>
    <row r="18" spans="1:11" x14ac:dyDescent="0.2">
      <c r="A18" t="s">
        <v>37</v>
      </c>
      <c r="B18" s="2">
        <f>'[1]Rekap PPh 21 Peg.teta Per bulan'!$S$16</f>
        <v>16811570.833333332</v>
      </c>
      <c r="C18" s="2">
        <f>'Rekap PPh 21 PTT'!M17</f>
        <v>139500</v>
      </c>
      <c r="D18" s="2">
        <f>'PPh 21 BP, Pesangon, PPh 26'!K38</f>
        <v>0</v>
      </c>
      <c r="E18" s="2">
        <f>'PPh 21 BP, Pesangon, PPh 26'!G19</f>
        <v>0</v>
      </c>
      <c r="F18" s="2">
        <f>'PPh 21 BP, Pesangon, PPh 26'!C56</f>
        <v>0</v>
      </c>
      <c r="G18" s="2">
        <f t="shared" si="0"/>
        <v>16951070.833333332</v>
      </c>
      <c r="I18" s="2">
        <f t="shared" si="1"/>
        <v>16951070.833333332</v>
      </c>
    </row>
    <row r="19" spans="1:11" x14ac:dyDescent="0.2">
      <c r="A19" t="s">
        <v>38</v>
      </c>
      <c r="B19" s="2">
        <f>'[1]Rekap PPh 21 Peg.teta Per bulan'!$S$18</f>
        <v>11604191.666666668</v>
      </c>
      <c r="C19" s="2">
        <f>'Rekap PPh 21 PTT'!M18</f>
        <v>139500</v>
      </c>
      <c r="D19" s="2">
        <f>'PPh 21 BP, Pesangon, PPh 26'!K39</f>
        <v>25000</v>
      </c>
      <c r="E19" s="2">
        <f>'PPh 21 BP, Pesangon, PPh 26'!G20</f>
        <v>350000</v>
      </c>
      <c r="F19" s="2">
        <f>'PPh 21 BP, Pesangon, PPh 26'!C57</f>
        <v>0</v>
      </c>
      <c r="G19" s="2">
        <f t="shared" si="0"/>
        <v>12118691.666666668</v>
      </c>
      <c r="I19" s="2">
        <f t="shared" si="1"/>
        <v>12118691.666666668</v>
      </c>
    </row>
    <row r="20" spans="1:11" x14ac:dyDescent="0.2">
      <c r="A20" t="s">
        <v>39</v>
      </c>
      <c r="B20" s="2">
        <f>'[1]Rekap PPh 21 Peg.teta Per bulan'!$S$19</f>
        <v>14168650</v>
      </c>
      <c r="C20" s="2">
        <f>'Rekap PPh 21 PTT'!M19</f>
        <v>169500</v>
      </c>
      <c r="D20" s="2">
        <f>'PPh 21 BP, Pesangon, PPh 26'!K40</f>
        <v>2850000</v>
      </c>
      <c r="E20" s="2">
        <f>'PPh 21 BP, Pesangon, PPh 26'!G21</f>
        <v>3250000</v>
      </c>
      <c r="F20" s="2">
        <f>'PPh 21 BP, Pesangon, PPh 26'!C58</f>
        <v>4000000</v>
      </c>
      <c r="G20" s="2">
        <f t="shared" si="0"/>
        <v>24438150</v>
      </c>
      <c r="I20" s="2">
        <f t="shared" si="1"/>
        <v>24438150</v>
      </c>
    </row>
    <row r="21" spans="1:11" x14ac:dyDescent="0.2">
      <c r="A21" t="s">
        <v>40</v>
      </c>
      <c r="B21" s="2">
        <f>'[1]Rekap PPh 21 Peg.teta Per bulan'!$S$20</f>
        <v>14168650</v>
      </c>
      <c r="C21" s="2">
        <f>'Rekap PPh 21 PTT'!M20</f>
        <v>139500</v>
      </c>
      <c r="D21" s="2">
        <f>'PPh 21 BP, Pesangon, PPh 26'!K41</f>
        <v>0</v>
      </c>
      <c r="E21" s="2">
        <f>'PPh 21 BP, Pesangon, PPh 26'!G22</f>
        <v>0</v>
      </c>
      <c r="F21" s="2">
        <f>'PPh 21 BP, Pesangon, PPh 26'!C59</f>
        <v>0</v>
      </c>
      <c r="G21" s="2">
        <f t="shared" si="0"/>
        <v>14308150</v>
      </c>
      <c r="I21" s="2">
        <f t="shared" si="1"/>
        <v>14308150</v>
      </c>
    </row>
    <row r="22" spans="1:11" ht="16" thickBot="1" x14ac:dyDescent="0.25">
      <c r="A22" s="31" t="s">
        <v>92</v>
      </c>
      <c r="B22" s="32">
        <f>SUM(B10:B21)</f>
        <v>73578504.166666672</v>
      </c>
      <c r="C22" s="32">
        <f t="shared" ref="C22:I22" si="2">SUM(C10:C21)</f>
        <v>1704000</v>
      </c>
      <c r="D22" s="32">
        <f t="shared" si="2"/>
        <v>2925000</v>
      </c>
      <c r="E22" s="32">
        <f t="shared" si="2"/>
        <v>3600000</v>
      </c>
      <c r="F22" s="32">
        <f t="shared" si="2"/>
        <v>4000000</v>
      </c>
      <c r="G22" s="32">
        <f t="shared" si="2"/>
        <v>85807504.166666672</v>
      </c>
      <c r="H22" s="32">
        <f t="shared" si="2"/>
        <v>0</v>
      </c>
      <c r="I22" s="32">
        <f t="shared" si="2"/>
        <v>85807504.166666672</v>
      </c>
      <c r="J22" s="32"/>
      <c r="K22" s="32"/>
    </row>
    <row r="23" spans="1:11" ht="17" thickTop="1" thickBot="1" x14ac:dyDescent="0.25">
      <c r="A23" s="29"/>
      <c r="B23" s="29"/>
      <c r="C23" s="29"/>
      <c r="D23" s="30"/>
      <c r="E23" s="30"/>
      <c r="F23" s="30"/>
      <c r="G23" s="30"/>
      <c r="H23" s="30"/>
      <c r="I23" s="30"/>
      <c r="J23" s="32"/>
      <c r="K23" s="32"/>
    </row>
    <row r="24" spans="1:11" ht="16" thickTop="1" x14ac:dyDescent="0.2"/>
  </sheetData>
  <mergeCells count="1">
    <mergeCell ref="A8:A9"/>
  </mergeCells>
  <printOptions horizontalCentered="1"/>
  <pageMargins left="0.25" right="0.25" top="0.75" bottom="0.75" header="0.3" footer="0.3"/>
  <pageSetup paperSize="9" scale="8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PPh 21 atas Upah PTT</vt:lpstr>
      <vt:lpstr>Rekap PPh 21 PTT</vt:lpstr>
      <vt:lpstr>PPh 21 BP &amp; Pesangon</vt:lpstr>
      <vt:lpstr>Sales BP</vt:lpstr>
      <vt:lpstr>PPh 21 BP, Pesangon, PPh 26</vt:lpstr>
      <vt:lpstr>Pembayaran Bulanan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 Susilawati</dc:creator>
  <cp:lastModifiedBy>Neni Susilawati</cp:lastModifiedBy>
  <cp:lastPrinted>2013-10-17T05:49:33Z</cp:lastPrinted>
  <dcterms:created xsi:type="dcterms:W3CDTF">2013-10-16T03:09:09Z</dcterms:created>
  <dcterms:modified xsi:type="dcterms:W3CDTF">2018-03-04T09:29:25Z</dcterms:modified>
</cp:coreProperties>
</file>